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ům Liteň - Dům Liteň - S..." sheetId="2" r:id="rId2"/>
    <sheet name="Zámek Suchomasty - Zámek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'Dům Liteň - Dům Liteň - S...'!$C$123:$K$192</definedName>
    <definedName name="_xlnm.Print_Area" localSheetId="1">'Dům Liteň - Dům Liteň - S...'!$C$4:$J$76,'Dům Liteň - Dům Liteň - S...'!$C$82:$J$105,'Dům Liteň - Dům Liteň - S...'!$C$111:$J$192</definedName>
    <definedName name="_xlnm.Print_Titles" localSheetId="1">'Dům Liteň - Dům Liteň - S...'!$123:$123</definedName>
    <definedName name="_xlnm._FilterDatabase" localSheetId="2" hidden="1">'Zámek Suchomasty - Zámek ...'!$C$123:$K$240</definedName>
    <definedName name="_xlnm.Print_Area" localSheetId="2">'Zámek Suchomasty - Zámek ...'!$C$4:$J$76,'Zámek Suchomasty - Zámek ...'!$C$82:$J$105,'Zámek Suchomasty - Zámek ...'!$C$111:$J$240</definedName>
    <definedName name="_xlnm.Print_Titles" localSheetId="2">'Zámek Suchomasty - Zámek 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5"/>
  <c r="BH195"/>
  <c r="BG195"/>
  <c r="BE195"/>
  <c r="T195"/>
  <c r="R195"/>
  <c r="P195"/>
  <c r="BI193"/>
  <c r="BH193"/>
  <c r="BG193"/>
  <c r="BE193"/>
  <c r="T193"/>
  <c r="R193"/>
  <c r="P193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1"/>
  <c r="BH131"/>
  <c r="BG131"/>
  <c r="BE131"/>
  <c r="T131"/>
  <c r="R131"/>
  <c r="P131"/>
  <c r="BI129"/>
  <c r="BH129"/>
  <c r="BG129"/>
  <c r="BE129"/>
  <c r="T129"/>
  <c r="R129"/>
  <c r="P129"/>
  <c r="BI127"/>
  <c r="BH127"/>
  <c r="BG127"/>
  <c r="BE127"/>
  <c r="T127"/>
  <c r="R127"/>
  <c r="P127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120"/>
  <c r="J14"/>
  <c r="J12"/>
  <c r="J89"/>
  <c r="E7"/>
  <c r="E85"/>
  <c i="2" r="J37"/>
  <c r="J36"/>
  <c i="1" r="AY95"/>
  <c i="2" r="J35"/>
  <c i="1" r="AX95"/>
  <c i="2"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0"/>
  <c r="BH180"/>
  <c r="BG180"/>
  <c r="BE180"/>
  <c r="T180"/>
  <c r="R180"/>
  <c r="P180"/>
  <c r="BI178"/>
  <c r="BH178"/>
  <c r="BG178"/>
  <c r="BE178"/>
  <c r="T178"/>
  <c r="R178"/>
  <c r="P178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6"/>
  <c r="BH136"/>
  <c r="BG136"/>
  <c r="BE136"/>
  <c r="T136"/>
  <c r="R136"/>
  <c r="P136"/>
  <c r="BI134"/>
  <c r="BH134"/>
  <c r="BG134"/>
  <c r="BE134"/>
  <c r="T134"/>
  <c r="R134"/>
  <c r="P134"/>
  <c r="BI131"/>
  <c r="BH131"/>
  <c r="BG131"/>
  <c r="BE131"/>
  <c r="T131"/>
  <c r="R131"/>
  <c r="P131"/>
  <c r="BI129"/>
  <c r="BH129"/>
  <c r="BG129"/>
  <c r="BE129"/>
  <c r="T129"/>
  <c r="R129"/>
  <c r="P129"/>
  <c r="BI127"/>
  <c r="BH127"/>
  <c r="BG127"/>
  <c r="BE127"/>
  <c r="T127"/>
  <c r="R127"/>
  <c r="P127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120"/>
  <c r="J14"/>
  <c r="J12"/>
  <c r="J89"/>
  <c r="E7"/>
  <c r="E85"/>
  <c i="1" r="L90"/>
  <c r="AM90"/>
  <c r="AM89"/>
  <c r="L89"/>
  <c r="AM87"/>
  <c r="L87"/>
  <c r="L85"/>
  <c r="L84"/>
  <c i="2" r="J185"/>
  <c r="BK173"/>
  <c r="BK167"/>
  <c r="BK159"/>
  <c r="J141"/>
  <c r="BK187"/>
  <c r="J178"/>
  <c r="J169"/>
  <c r="J161"/>
  <c r="BK155"/>
  <c r="BK136"/>
  <c r="F35"/>
  <c i="3" r="J205"/>
  <c r="J193"/>
  <c r="J181"/>
  <c r="BK233"/>
  <c r="BK221"/>
  <c r="BK215"/>
  <c r="J203"/>
  <c r="BK193"/>
  <c r="J183"/>
  <c r="J174"/>
  <c r="BK136"/>
  <c r="BK217"/>
  <c r="BK187"/>
  <c r="BK162"/>
  <c r="BK146"/>
  <c r="BK129"/>
  <c r="BK172"/>
  <c r="J162"/>
  <c r="J153"/>
  <c r="BK131"/>
  <c r="J134"/>
  <c i="2" r="BK191"/>
  <c r="BK180"/>
  <c r="BK169"/>
  <c r="J150"/>
  <c r="J191"/>
  <c r="J183"/>
  <c r="J173"/>
  <c r="BK163"/>
  <c r="J148"/>
  <c r="J127"/>
  <c r="J146"/>
  <c r="J139"/>
  <c r="BK131"/>
  <c i="3" r="J237"/>
  <c r="J235"/>
  <c r="J229"/>
  <c r="BK227"/>
  <c r="J219"/>
  <c r="J208"/>
  <c r="J199"/>
  <c r="BK191"/>
  <c r="BK174"/>
  <c r="J239"/>
  <c r="J227"/>
  <c r="J217"/>
  <c r="BK205"/>
  <c r="BK195"/>
  <c r="BK176"/>
  <c r="J158"/>
  <c r="J131"/>
  <c r="J215"/>
  <c r="BK178"/>
  <c r="BK153"/>
  <c r="J142"/>
  <c r="J178"/>
  <c r="BK164"/>
  <c r="J146"/>
  <c r="J136"/>
  <c i="2" r="BK183"/>
  <c r="J171"/>
  <c r="J163"/>
  <c r="BK146"/>
  <c r="J189"/>
  <c r="J180"/>
  <c r="BK171"/>
  <c r="BK157"/>
  <c r="BK139"/>
  <c r="J131"/>
  <c r="J157"/>
  <c i="3" r="J233"/>
  <c r="J195"/>
  <c r="BK127"/>
  <c r="J231"/>
  <c r="BK219"/>
  <c r="BK201"/>
  <c r="J191"/>
  <c r="J160"/>
  <c r="J138"/>
  <c r="J221"/>
  <c r="J170"/>
  <c r="BK149"/>
  <c r="BK189"/>
  <c r="J168"/>
  <c r="J149"/>
  <c r="BK142"/>
  <c i="2" r="BK189"/>
  <c r="BK178"/>
  <c r="BK161"/>
  <c r="BK148"/>
  <c i="1" r="AS94"/>
  <c i="2" r="BK165"/>
  <c r="BK150"/>
  <c r="J134"/>
  <c r="BK153"/>
  <c r="BK141"/>
  <c r="BK134"/>
  <c i="3" r="BK239"/>
  <c r="BK235"/>
  <c r="BK231"/>
  <c r="BK225"/>
  <c r="J212"/>
  <c r="BK203"/>
  <c r="J189"/>
  <c r="BK170"/>
  <c r="BK229"/>
  <c r="J210"/>
  <c r="J201"/>
  <c r="J187"/>
  <c r="BK168"/>
  <c r="BK144"/>
  <c r="J223"/>
  <c r="BK185"/>
  <c r="BK155"/>
  <c r="BK140"/>
  <c r="J176"/>
  <c r="BK160"/>
  <c r="BK134"/>
  <c r="J127"/>
  <c r="BK197"/>
  <c r="J172"/>
  <c r="BK151"/>
  <c r="J129"/>
  <c r="BK212"/>
  <c r="J164"/>
  <c r="J144"/>
  <c r="BK183"/>
  <c r="J166"/>
  <c r="BK158"/>
  <c r="J155"/>
  <c i="2" r="J187"/>
  <c r="J175"/>
  <c r="J165"/>
  <c r="J153"/>
  <c r="BK127"/>
  <c r="BK185"/>
  <c r="BK175"/>
  <c r="J167"/>
  <c r="J159"/>
  <c r="BK143"/>
  <c r="BK129"/>
  <c r="J155"/>
  <c r="J143"/>
  <c r="J136"/>
  <c r="J129"/>
  <c i="3" r="BK223"/>
  <c r="BK210"/>
  <c r="J197"/>
  <c r="J185"/>
  <c r="J151"/>
  <c r="BK237"/>
  <c r="J225"/>
  <c r="BK208"/>
  <c r="BK199"/>
  <c r="BK181"/>
  <c r="BK166"/>
  <c r="J140"/>
  <c r="BK138"/>
  <c i="2" l="1" r="R133"/>
  <c r="R126"/>
  <c r="R125"/>
  <c r="R124"/>
  <c r="T152"/>
  <c r="R177"/>
  <c r="BK152"/>
  <c r="J152"/>
  <c r="J102"/>
  <c r="T177"/>
  <c r="P138"/>
  <c r="BK145"/>
  <c r="J145"/>
  <c r="J101"/>
  <c r="T145"/>
  <c r="P177"/>
  <c r="T133"/>
  <c r="T126"/>
  <c r="T125"/>
  <c r="T124"/>
  <c r="R138"/>
  <c r="R145"/>
  <c r="T182"/>
  <c i="3" r="P157"/>
  <c i="2" r="BK133"/>
  <c r="J133"/>
  <c r="J99"/>
  <c r="P152"/>
  <c r="P182"/>
  <c i="3" r="T126"/>
  <c r="T133"/>
  <c r="R148"/>
  <c r="R157"/>
  <c r="R180"/>
  <c r="P214"/>
  <c i="2" r="BK138"/>
  <c r="J138"/>
  <c r="J100"/>
  <c r="T138"/>
  <c r="P145"/>
  <c r="BK177"/>
  <c r="J177"/>
  <c r="J103"/>
  <c r="R182"/>
  <c i="3" r="P126"/>
  <c r="BK133"/>
  <c r="J133"/>
  <c r="J99"/>
  <c r="BK148"/>
  <c r="J148"/>
  <c r="J100"/>
  <c r="BK157"/>
  <c r="J157"/>
  <c r="J101"/>
  <c r="BK180"/>
  <c r="J180"/>
  <c r="J102"/>
  <c r="T180"/>
  <c r="P207"/>
  <c r="R207"/>
  <c r="R214"/>
  <c r="R133"/>
  <c r="BK214"/>
  <c r="J214"/>
  <c r="J104"/>
  <c i="2" r="P133"/>
  <c r="P126"/>
  <c r="P125"/>
  <c r="P124"/>
  <c i="1" r="AU95"/>
  <c i="2" r="R152"/>
  <c r="BK182"/>
  <c r="J182"/>
  <c r="J104"/>
  <c i="3" r="BK126"/>
  <c r="R126"/>
  <c r="R125"/>
  <c r="R124"/>
  <c r="P133"/>
  <c r="P148"/>
  <c r="T148"/>
  <c r="T157"/>
  <c r="P180"/>
  <c r="BK207"/>
  <c r="J207"/>
  <c r="J103"/>
  <c r="T207"/>
  <c r="T214"/>
  <c i="2" r="BK126"/>
  <c r="J126"/>
  <c r="J98"/>
  <c i="3" r="F92"/>
  <c r="J120"/>
  <c r="BF140"/>
  <c r="BF158"/>
  <c r="BF166"/>
  <c r="BF178"/>
  <c r="J92"/>
  <c r="J118"/>
  <c r="BF129"/>
  <c r="BF131"/>
  <c r="BF136"/>
  <c r="BF144"/>
  <c r="BF153"/>
  <c r="BF155"/>
  <c r="BF164"/>
  <c r="BF170"/>
  <c r="BF185"/>
  <c r="F91"/>
  <c r="BF127"/>
  <c r="BF138"/>
  <c r="BF142"/>
  <c r="BF146"/>
  <c r="BF151"/>
  <c r="BF160"/>
  <c r="BF162"/>
  <c r="BF168"/>
  <c r="BF176"/>
  <c r="BF208"/>
  <c r="BF217"/>
  <c r="BF221"/>
  <c r="E114"/>
  <c r="BF134"/>
  <c r="BF149"/>
  <c r="BF174"/>
  <c r="BF181"/>
  <c r="BF187"/>
  <c r="BF189"/>
  <c r="BF195"/>
  <c r="BF199"/>
  <c r="BF201"/>
  <c r="BF205"/>
  <c r="BF210"/>
  <c r="BF212"/>
  <c r="BF219"/>
  <c r="BF223"/>
  <c r="BF233"/>
  <c r="BF239"/>
  <c r="BF172"/>
  <c r="BF183"/>
  <c r="BF191"/>
  <c r="BF193"/>
  <c r="BF197"/>
  <c r="BF203"/>
  <c r="BF215"/>
  <c r="BF225"/>
  <c r="BF227"/>
  <c r="BF229"/>
  <c r="BF231"/>
  <c r="BF235"/>
  <c r="BF237"/>
  <c i="2" r="J91"/>
  <c r="E114"/>
  <c r="J118"/>
  <c r="F121"/>
  <c r="BF131"/>
  <c r="BF136"/>
  <c r="BF150"/>
  <c r="BF157"/>
  <c r="BF159"/>
  <c r="F91"/>
  <c r="J92"/>
  <c r="BF129"/>
  <c r="BF146"/>
  <c r="BF148"/>
  <c r="BF155"/>
  <c r="BF165"/>
  <c r="BF167"/>
  <c r="BF178"/>
  <c r="BF185"/>
  <c r="BF187"/>
  <c r="BF189"/>
  <c r="BF191"/>
  <c r="BF127"/>
  <c r="BF134"/>
  <c r="BF139"/>
  <c r="BF141"/>
  <c r="BF143"/>
  <c r="BF153"/>
  <c r="BF161"/>
  <c r="BF163"/>
  <c r="BF169"/>
  <c r="BF171"/>
  <c r="BF173"/>
  <c r="BF175"/>
  <c r="BF180"/>
  <c r="BF183"/>
  <c i="1" r="BB95"/>
  <c i="3" r="F33"/>
  <c i="1" r="AZ96"/>
  <c i="2" r="F36"/>
  <c i="1" r="BC95"/>
  <c i="3" r="J33"/>
  <c i="1" r="AV96"/>
  <c i="2" r="F33"/>
  <c i="1" r="AZ95"/>
  <c i="3" r="F37"/>
  <c i="1" r="BD96"/>
  <c i="2" r="J33"/>
  <c i="1" r="AV95"/>
  <c i="3" r="F35"/>
  <c i="1" r="BB96"/>
  <c r="BB94"/>
  <c r="AX94"/>
  <c i="2" r="F37"/>
  <c i="1" r="BD95"/>
  <c i="3" r="F36"/>
  <c i="1" r="BC96"/>
  <c i="3" l="1" r="P125"/>
  <c r="P124"/>
  <c i="1" r="AU96"/>
  <c i="3" r="T125"/>
  <c r="T124"/>
  <c r="BK125"/>
  <c r="J125"/>
  <c r="J97"/>
  <c r="J126"/>
  <c r="J98"/>
  <c i="2" r="BK125"/>
  <c r="BK124"/>
  <c r="J124"/>
  <c r="J96"/>
  <c i="1" r="AU94"/>
  <c r="BC94"/>
  <c r="AY94"/>
  <c i="3" r="F34"/>
  <c i="1" r="BA96"/>
  <c r="BD94"/>
  <c r="W33"/>
  <c r="AZ94"/>
  <c r="AV94"/>
  <c r="AK29"/>
  <c i="3" r="J34"/>
  <c i="1" r="AW96"/>
  <c r="AT96"/>
  <c i="2" r="F34"/>
  <c i="1" r="BA95"/>
  <c i="2" r="J34"/>
  <c i="1" r="AW95"/>
  <c r="AT95"/>
  <c r="W31"/>
  <c i="3" l="1" r="BK124"/>
  <c r="J124"/>
  <c i="2" r="J125"/>
  <c r="J97"/>
  <c r="J30"/>
  <c i="1" r="AG95"/>
  <c i="3" r="J30"/>
  <c i="1" r="AG96"/>
  <c r="BA94"/>
  <c r="W30"/>
  <c r="W29"/>
  <c r="W32"/>
  <c i="3" l="1" r="J39"/>
  <c i="2" r="J39"/>
  <c i="3" r="J96"/>
  <c i="1" r="AN96"/>
  <c r="AN95"/>
  <c r="AG94"/>
  <c r="AK26"/>
  <c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<sst xmlns="http://schemas.openxmlformats.org/spreadsheetml/2006/main">
  <si>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</si>
  <si>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</si>
  <si>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</si>
  <si>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</si>
  <si>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{9cf9cbee-8834-4309-b9ae-b725177292ed}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</si>
  <si>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</si>
  <si>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</si>
  <si>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</si>
  <si>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</si>
  <si>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</si>
  <si>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</si>
  <si>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</si>
  <si>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</si>
  <si>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KoniklecSuchomasty</t>
  </si>
  <si>
    <t>Stavba:</t>
  </si>
  <si>
    <t>Koniklec Suchomasty , Liteň - Projekt silnoproud, slaboproud</t>
  </si>
  <si>
    <t>KSO:</t>
  </si>
  <si>
    <t>CC-CZ:</t>
  </si>
  <si>
    <t>Místo:</t>
  </si>
  <si>
    <t>Koniklec Suchomasty</t>
  </si>
  <si>
    <t>Datum:</t>
  </si>
  <si>
    <t>30. 9. 2023</t>
  </si>
  <si>
    <t>Zadavatel:</t>
  </si>
  <si>
    <t>IČ:</t>
  </si>
  <si>
    <t>75009889</t>
  </si>
  <si>
    <t>DIČ:</t>
  </si>
  <si>
    <t>Zhotovitel:</t>
  </si>
  <si>
    <t xml:space="preserve"> </t>
  </si>
  <si>
    <t>Projektant:</t>
  </si>
  <si>
    <t>True</t>
  </si>
  <si>
    <t>Zpracovatel:</t>
  </si>
  <si>
    <t>26865513</t>
  </si>
  <si>
    <t>Chirana Technik s.r.o.</t>
  </si>
  <si>
    <t>CZ26865513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</si>
  <si>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</si>
  <si>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</si>
  <si>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</si>
  <si>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</si>
  <si>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</si>
  <si>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</si>
  <si>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</si>
  <si>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</si>
  <si>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</si>
  <si>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</si>
  <si>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</si>
  <si>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</si>
  <si>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</si>
  <si>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</si>
  <si>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</si>
  <si>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</si>
  <si>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</si>
  <si>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</si>
  <si>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</si>
  <si>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</si>
  <si>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</si>
  <si>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</si>
  <si>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</si>
  <si>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</si>
  <si>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</si>
  <si>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</si>
  <si>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</si>
  <si>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</si>
  <si>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</si>
  <si>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</si>
  <si>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</si>
  <si>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</si>
  <si>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</si>
  <si>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</si>
  <si>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</si>
  <si>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</si>
  <si>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</si>
  <si>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</si>
  <si>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</si>
  <si>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</si>
  <si>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</si>
  <si>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</si>
  <si>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</si>
  <si>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</si>
  <si>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</si>
  <si>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</si>
  <si>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Dům Liteň</t>
  </si>
  <si>
    <t>Dům Liteň - Silnoproud a slaborpoud</t>
  </si>
  <si>
    <t>STA</t>
  </si>
  <si>
    <t>1</t>
  </si>
  <si>
    <t>{ca314e59-84c0-4ad0-b523-4acd6193f10a}</t>
  </si>
  <si>
    <t>Zámek Suchomasty</t>
  </si>
  <si>
    <t>Zámek Suchomasty - silnorpoud, slaboproud</t>
  </si>
  <si>
    <t>{2922101c-3b36-436f-9929-fd6945a7bb19}</t>
  </si>
  <si>
    <t>KRYCÍ LIST SOUPISU PRACÍ</t>
  </si>
  <si>
    <t>Objekt:</t>
  </si>
  <si>
    <t>Dům Liteň - Dům Liteň - Silnoproud a slaborpoud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</si>
  <si>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</si>
  <si>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</si>
  <si>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</si>
  <si>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</si>
  <si>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</si>
  <si>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</si>
  <si>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</si>
  <si>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  740 - Elektromontáže - zkoušky a revize</t>
  </si>
  <si>
    <t xml:space="preserve">    742 - Elektroinstalace - slaboproud</t>
  </si>
  <si>
    <t xml:space="preserve">    744 - Elektromontáže - rozvody vodičů měděných</t>
  </si>
  <si>
    <t xml:space="preserve">    747 - Elektromontáže - kompletace rozvodů</t>
  </si>
  <si>
    <t xml:space="preserve">    748 - Elektromontáže - osvětlovací zařízení a svítidla</t>
  </si>
  <si>
    <t xml:space="preserve">    749 - Elektromontáže - ostatní práce a konstrukce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</si>
  <si>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</si>
  <si>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</si>
  <si>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</si>
  <si>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</si>
  <si>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</si>
  <si>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</si>
  <si>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</si>
  <si>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</si>
  <si>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</si>
  <si>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</si>
  <si>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</si>
  <si>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</si>
  <si>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</si>
  <si>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</si>
  <si>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</si>
  <si>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</si>
  <si>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</si>
  <si>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741</t>
  </si>
  <si>
    <t>Elektroinstalace - silnoproud</t>
  </si>
  <si>
    <t>M</t>
  </si>
  <si>
    <t>M001</t>
  </si>
  <si>
    <t>RE - ER D3F/1 (Liteň)</t>
  </si>
  <si>
    <t>ks</t>
  </si>
  <si>
    <t>512</t>
  </si>
  <si>
    <t>-507622161</t>
  </si>
  <si>
    <t>PP</t>
  </si>
  <si>
    <t>M002</t>
  </si>
  <si>
    <t>RD -Schrack ILC2U524 (Liteň)</t>
  </si>
  <si>
    <t>-1981287543</t>
  </si>
  <si>
    <t>3</t>
  </si>
  <si>
    <t>M003</t>
  </si>
  <si>
    <t>RS - Schrack BK080204 (Liteň)</t>
  </si>
  <si>
    <t>1456555525</t>
  </si>
  <si>
    <t>740</t>
  </si>
  <si>
    <t>Elektromontáže - zkoušky a revize</t>
  </si>
  <si>
    <t>27</t>
  </si>
  <si>
    <t>M027</t>
  </si>
  <si>
    <t>projekt skutečného provedení</t>
  </si>
  <si>
    <t>kpl</t>
  </si>
  <si>
    <t>-1560466071</t>
  </si>
  <si>
    <t>projekční činnost rozvaděčů</t>
  </si>
  <si>
    <t>29</t>
  </si>
  <si>
    <t>M077</t>
  </si>
  <si>
    <t>revize</t>
  </si>
  <si>
    <t>celk</t>
  </si>
  <si>
    <t>887285459</t>
  </si>
  <si>
    <t>742</t>
  </si>
  <si>
    <t>Elektroinstalace - slaboproud</t>
  </si>
  <si>
    <t>18</t>
  </si>
  <si>
    <t>M018</t>
  </si>
  <si>
    <t>přívodní kabel coax</t>
  </si>
  <si>
    <t>m</t>
  </si>
  <si>
    <t>782979895</t>
  </si>
  <si>
    <t>24</t>
  </si>
  <si>
    <t>M024</t>
  </si>
  <si>
    <t>UTP kabel cat.6</t>
  </si>
  <si>
    <t>-524119853</t>
  </si>
  <si>
    <t>25</t>
  </si>
  <si>
    <t>M025</t>
  </si>
  <si>
    <t>Ohebná trubka PVC 320N 20mm</t>
  </si>
  <si>
    <t>-1453528092</t>
  </si>
  <si>
    <t>744</t>
  </si>
  <si>
    <t>Elektromontáže - rozvody vodičů měděných</t>
  </si>
  <si>
    <t>20</t>
  </si>
  <si>
    <t>M020</t>
  </si>
  <si>
    <t>CYA 6</t>
  </si>
  <si>
    <t xml:space="preserve"> m </t>
  </si>
  <si>
    <t>-805598448</t>
  </si>
  <si>
    <t>16</t>
  </si>
  <si>
    <t>M016</t>
  </si>
  <si>
    <t>přívodní kabel cyky 3x2,5</t>
  </si>
  <si>
    <t>415948416</t>
  </si>
  <si>
    <t>17</t>
  </si>
  <si>
    <t>M017</t>
  </si>
  <si>
    <t>přívodní kabel cyky 3x1,5</t>
  </si>
  <si>
    <t>146895819</t>
  </si>
  <si>
    <t>747</t>
  </si>
  <si>
    <t>Elektromontáže - kompletace rozvodů</t>
  </si>
  <si>
    <t>M015</t>
  </si>
  <si>
    <t>instalační krabice do fasády pro jednoduchou zásuvku KEFZ 80_KB</t>
  </si>
  <si>
    <t>-1924667923</t>
  </si>
  <si>
    <t>28</t>
  </si>
  <si>
    <t>M028</t>
  </si>
  <si>
    <t>modul zásuvky TV-R-SAT 753152</t>
  </si>
  <si>
    <t>-227914556</t>
  </si>
  <si>
    <t>4</t>
  </si>
  <si>
    <t>M004</t>
  </si>
  <si>
    <t>zásuvka 230V strojek 753280</t>
  </si>
  <si>
    <t>1544951393</t>
  </si>
  <si>
    <t>5</t>
  </si>
  <si>
    <t>M005</t>
  </si>
  <si>
    <t>dvojitá zásuvka 230V strojek 753286</t>
  </si>
  <si>
    <t>710661544</t>
  </si>
  <si>
    <t>6</t>
  </si>
  <si>
    <t>M006</t>
  </si>
  <si>
    <t>zásuvka IP44</t>
  </si>
  <si>
    <t>865083800</t>
  </si>
  <si>
    <t>7</t>
  </si>
  <si>
    <t>M007</t>
  </si>
  <si>
    <t>elektroinstalační krabice KU68-45</t>
  </si>
  <si>
    <t>261934340</t>
  </si>
  <si>
    <t>8</t>
  </si>
  <si>
    <t>M008</t>
  </si>
  <si>
    <t>modul slp zásuvka RJ 45 632705</t>
  </si>
  <si>
    <t>807373735</t>
  </si>
  <si>
    <t>9</t>
  </si>
  <si>
    <t>M009</t>
  </si>
  <si>
    <t>jednoduchý rámeček 754061</t>
  </si>
  <si>
    <t>-386405325</t>
  </si>
  <si>
    <t>10</t>
  </si>
  <si>
    <t>M010</t>
  </si>
  <si>
    <t>společný dvojrámeček 754062</t>
  </si>
  <si>
    <t>-248276616</t>
  </si>
  <si>
    <t>11</t>
  </si>
  <si>
    <t>M011</t>
  </si>
  <si>
    <t>společný trojrámeček 754063</t>
  </si>
  <si>
    <t>715972129</t>
  </si>
  <si>
    <t>12</t>
  </si>
  <si>
    <t>M012</t>
  </si>
  <si>
    <t>vypínač osvětlení ř.1, strojek 752201</t>
  </si>
  <si>
    <t>-271365092</t>
  </si>
  <si>
    <t>13</t>
  </si>
  <si>
    <t>M013</t>
  </si>
  <si>
    <t>vypínač osvětlení ř.5, strojek 752205</t>
  </si>
  <si>
    <t>1071875061</t>
  </si>
  <si>
    <t>748</t>
  </si>
  <si>
    <t>Elektromontáže - osvětlovací zařízení a svítidla</t>
  </si>
  <si>
    <t>22</t>
  </si>
  <si>
    <t>M022</t>
  </si>
  <si>
    <t>Svítidla panel</t>
  </si>
  <si>
    <t>747542669</t>
  </si>
  <si>
    <t>23</t>
  </si>
  <si>
    <t>M023</t>
  </si>
  <si>
    <t>Bodové světla</t>
  </si>
  <si>
    <t>764473616</t>
  </si>
  <si>
    <t>749</t>
  </si>
  <si>
    <t>Elektromontáže - ostatní práce a konstrukce</t>
  </si>
  <si>
    <t>31</t>
  </si>
  <si>
    <t>K</t>
  </si>
  <si>
    <t>M-223</t>
  </si>
  <si>
    <t>odvoz suti</t>
  </si>
  <si>
    <t>t</t>
  </si>
  <si>
    <t>-897685722</t>
  </si>
  <si>
    <t>14</t>
  </si>
  <si>
    <t>M014</t>
  </si>
  <si>
    <t>prostup obvodovým zdivem</t>
  </si>
  <si>
    <t>-1953857828</t>
  </si>
  <si>
    <t>19</t>
  </si>
  <si>
    <t>M019</t>
  </si>
  <si>
    <t>drážka cihlou</t>
  </si>
  <si>
    <t>-769672668</t>
  </si>
  <si>
    <t>M021</t>
  </si>
  <si>
    <t>zapravení zdiva</t>
  </si>
  <si>
    <t>-458984889</t>
  </si>
  <si>
    <t>30</t>
  </si>
  <si>
    <t>M029</t>
  </si>
  <si>
    <t>podružný materiál</t>
  </si>
  <si>
    <t>-298042666</t>
  </si>
  <si>
    <t>Zámek Suchomasty - Zámek Suchomasty - silnorpoud, slaboproud</t>
  </si>
  <si>
    <t xml:space="preserve">    740 - Elektromontáže - zkoušky a revize</t>
  </si>
  <si>
    <t>34</t>
  </si>
  <si>
    <t>M063</t>
  </si>
  <si>
    <t>-1077988982</t>
  </si>
  <si>
    <t>55</t>
  </si>
  <si>
    <t>741820101</t>
  </si>
  <si>
    <t>Měření izolačního stavu svítidel</t>
  </si>
  <si>
    <t>soubor</t>
  </si>
  <si>
    <t>-1810304487</t>
  </si>
  <si>
    <t>Měření osvětlovacího zařízení izolačního stavu svítidel na pracovišti do. 200 ks svítidel</t>
  </si>
  <si>
    <t>52</t>
  </si>
  <si>
    <t>M081</t>
  </si>
  <si>
    <t xml:space="preserve"> celk </t>
  </si>
  <si>
    <t>60914890</t>
  </si>
  <si>
    <t>M033</t>
  </si>
  <si>
    <t>RM1- Schrack ILC2A524</t>
  </si>
  <si>
    <t>-1213371215</t>
  </si>
  <si>
    <t>M034</t>
  </si>
  <si>
    <t>RM2 - Schrack ILC2U524</t>
  </si>
  <si>
    <t>1566487299</t>
  </si>
  <si>
    <t>M035</t>
  </si>
  <si>
    <t>RM3 - Schrack ILC2U524</t>
  </si>
  <si>
    <t>-643972888</t>
  </si>
  <si>
    <t>M036</t>
  </si>
  <si>
    <t>RK -Schrack 4A39, IP54</t>
  </si>
  <si>
    <t>-1794408110</t>
  </si>
  <si>
    <t>M030</t>
  </si>
  <si>
    <t>RS1 - Schrack, BK080206, IP65</t>
  </si>
  <si>
    <t>-259837591</t>
  </si>
  <si>
    <t>M031</t>
  </si>
  <si>
    <t>RS2 - Schrack, BK080206, IP65</t>
  </si>
  <si>
    <t>-203551042</t>
  </si>
  <si>
    <t>M032</t>
  </si>
  <si>
    <t>RS3 - Schrack BK080203, IP65</t>
  </si>
  <si>
    <t>-66373105</t>
  </si>
  <si>
    <t>M048</t>
  </si>
  <si>
    <t>Antenní zesilovač</t>
  </si>
  <si>
    <t xml:space="preserve"> ks </t>
  </si>
  <si>
    <t>318685465</t>
  </si>
  <si>
    <t>M054</t>
  </si>
  <si>
    <t>520452824</t>
  </si>
  <si>
    <t>M060</t>
  </si>
  <si>
    <t>120591420</t>
  </si>
  <si>
    <t>32</t>
  </si>
  <si>
    <t>M061</t>
  </si>
  <si>
    <t>122422533</t>
  </si>
  <si>
    <t>36</t>
  </si>
  <si>
    <t>M065</t>
  </si>
  <si>
    <t>Kabelové žlaby 100x50</t>
  </si>
  <si>
    <t>-1473253848</t>
  </si>
  <si>
    <t>37</t>
  </si>
  <si>
    <t>M066</t>
  </si>
  <si>
    <t>přívodní kabel cyky 5x16</t>
  </si>
  <si>
    <t>827836891</t>
  </si>
  <si>
    <t>38</t>
  </si>
  <si>
    <t>M067</t>
  </si>
  <si>
    <t>přívodní kabel cyky 5x10</t>
  </si>
  <si>
    <t>-1260569631</t>
  </si>
  <si>
    <t>39</t>
  </si>
  <si>
    <t>M068</t>
  </si>
  <si>
    <t>přívodní kabel cyky 5x6</t>
  </si>
  <si>
    <t>542012535</t>
  </si>
  <si>
    <t>40</t>
  </si>
  <si>
    <t>M069</t>
  </si>
  <si>
    <t>přívodní kabel cyky 5x4</t>
  </si>
  <si>
    <t>-699011887</t>
  </si>
  <si>
    <t>41</t>
  </si>
  <si>
    <t>M070</t>
  </si>
  <si>
    <t>přívodní kabel cyky 5x2,5</t>
  </si>
  <si>
    <t>1373094533</t>
  </si>
  <si>
    <t>43</t>
  </si>
  <si>
    <t>-1365337075</t>
  </si>
  <si>
    <t>M050</t>
  </si>
  <si>
    <t>-709745759</t>
  </si>
  <si>
    <t>M051</t>
  </si>
  <si>
    <t>-618562441</t>
  </si>
  <si>
    <t>M052</t>
  </si>
  <si>
    <t>přívodní kabel PRAFlaSafe 3x2,5</t>
  </si>
  <si>
    <t>89361194</t>
  </si>
  <si>
    <t>M053</t>
  </si>
  <si>
    <t>přívodní kabel PRAFlaSafe 3x1,5</t>
  </si>
  <si>
    <t>-814682369</t>
  </si>
  <si>
    <t>M041</t>
  </si>
  <si>
    <t>-713503701</t>
  </si>
  <si>
    <t>35</t>
  </si>
  <si>
    <t>M064</t>
  </si>
  <si>
    <t>modul zásuvky TV-R-SAT</t>
  </si>
  <si>
    <t>982345366</t>
  </si>
  <si>
    <t>M049</t>
  </si>
  <si>
    <t>Tablo pro ovládání výtahu pro jídlo</t>
  </si>
  <si>
    <t>-36286212</t>
  </si>
  <si>
    <t>M037</t>
  </si>
  <si>
    <t>-1175575302</t>
  </si>
  <si>
    <t>M038</t>
  </si>
  <si>
    <t>1834091353</t>
  </si>
  <si>
    <t>M039</t>
  </si>
  <si>
    <t>-597454176</t>
  </si>
  <si>
    <t>M040</t>
  </si>
  <si>
    <t>1367335891</t>
  </si>
  <si>
    <t>M042</t>
  </si>
  <si>
    <t>-1208141242</t>
  </si>
  <si>
    <t>M043</t>
  </si>
  <si>
    <t>1510773417</t>
  </si>
  <si>
    <t>M044</t>
  </si>
  <si>
    <t>-787621812</t>
  </si>
  <si>
    <t>M045</t>
  </si>
  <si>
    <t>společný čtyřrámeček 754064</t>
  </si>
  <si>
    <t>1962547983</t>
  </si>
  <si>
    <t>M046</t>
  </si>
  <si>
    <t>společný pětirámeček 754065</t>
  </si>
  <si>
    <t>-1519487567</t>
  </si>
  <si>
    <t>M047</t>
  </si>
  <si>
    <t>-1094387377</t>
  </si>
  <si>
    <t>M057</t>
  </si>
  <si>
    <t>Svítidla panel + prachotěs</t>
  </si>
  <si>
    <t>-1571739873</t>
  </si>
  <si>
    <t>M058</t>
  </si>
  <si>
    <t>68687404</t>
  </si>
  <si>
    <t>M059</t>
  </si>
  <si>
    <t>Nouzové osvětlení</t>
  </si>
  <si>
    <t>1453415841</t>
  </si>
  <si>
    <t>47</t>
  </si>
  <si>
    <t>M074</t>
  </si>
  <si>
    <t xml:space="preserve">t </t>
  </si>
  <si>
    <t>-244684801</t>
  </si>
  <si>
    <t>58</t>
  </si>
  <si>
    <t>766411231PD2</t>
  </si>
  <si>
    <t xml:space="preserve">Montáž obložení stěn z původního tvrdého dřeva </t>
  </si>
  <si>
    <t>m2</t>
  </si>
  <si>
    <t>-497763631</t>
  </si>
  <si>
    <t>Montáž obložení stěn palubkami na pero a drážku plochy do 5 m2 z tvrdého dřeva, šířky přes 40 do 60 mm</t>
  </si>
  <si>
    <t>57</t>
  </si>
  <si>
    <t>766622811PD</t>
  </si>
  <si>
    <t>Demontáž obložení dřevěných do 1 m2 k opětovnému použití</t>
  </si>
  <si>
    <t>-182262546</t>
  </si>
  <si>
    <t>Demontáž okenních konstrukcí k opětovnému použití rámu jednoduchých dřevěných, plochy otvoru do 1 m2</t>
  </si>
  <si>
    <t>59</t>
  </si>
  <si>
    <t>766662911</t>
  </si>
  <si>
    <t>Oprava obložení z tvrdého dřeva tmelením vnitřní strany</t>
  </si>
  <si>
    <t>-400585898</t>
  </si>
  <si>
    <t>Oprava dveřních křídel dřevěných z tvrdého dřeva zatmelením</t>
  </si>
  <si>
    <t>56</t>
  </si>
  <si>
    <t>781471810</t>
  </si>
  <si>
    <t>Demontáž obkladů z obkladaček keramických kladených do malty</t>
  </si>
  <si>
    <t>-1379357882</t>
  </si>
  <si>
    <t>Demontáž obkladů z dlaždic keramických kladených do malty</t>
  </si>
  <si>
    <t>54</t>
  </si>
  <si>
    <t>763111313.KNF</t>
  </si>
  <si>
    <t>SDK příčka W 111 tl 100 mm profil CW+UW 75 desky 1x WHITE (A) 12,5 bez TI EI 30</t>
  </si>
  <si>
    <t>786826490</t>
  </si>
  <si>
    <t>46</t>
  </si>
  <si>
    <t>M073</t>
  </si>
  <si>
    <t>demontáž původních stěn z umakartu</t>
  </si>
  <si>
    <t xml:space="preserve">m2 </t>
  </si>
  <si>
    <t>-588662411</t>
  </si>
  <si>
    <t>demontáž umakartu</t>
  </si>
  <si>
    <t>26</t>
  </si>
  <si>
    <t>M055</t>
  </si>
  <si>
    <t>-684195822</t>
  </si>
  <si>
    <t>M056</t>
  </si>
  <si>
    <t xml:space="preserve"> kpl</t>
  </si>
  <si>
    <t>-345753074</t>
  </si>
  <si>
    <t>48</t>
  </si>
  <si>
    <t>M075</t>
  </si>
  <si>
    <t>715504277</t>
  </si>
  <si>
    <t>49</t>
  </si>
  <si>
    <t>M078</t>
  </si>
  <si>
    <t>obklady</t>
  </si>
  <si>
    <t xml:space="preserve"> m2 </t>
  </si>
  <si>
    <t>1998561399</t>
  </si>
  <si>
    <t>51</t>
  </si>
  <si>
    <t>M080</t>
  </si>
  <si>
    <t xml:space="preserve">výmalba, zabroušení </t>
  </si>
  <si>
    <t>200861080</t>
  </si>
  <si>
    <t>výmalba</t>
  </si>
  <si>
    <t>53</t>
  </si>
  <si>
    <t>M082</t>
  </si>
  <si>
    <t>koordinace</t>
  </si>
  <si>
    <t>1848466180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</si>
</sst>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S4" s="15" t="s">
        <v>11</v>
      </c>
    </row>
    <row r="5" s="1" customFormat="1" ht="12" customHeight="1">
      <c r="B5" s="18"/>
      <c r="D5" s="21" t="s">
        <v>12</v>
      </c>
      <c r="K5" s="22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S5" s="15" t="s">
        <v>6</v>
      </c>
    </row>
    <row r="6" s="1" customFormat="1" ht="36.96" customHeight="1">
      <c r="B6" s="18"/>
      <c r="D6" s="23" t="s">
        <v>14</v>
      </c>
      <c r="K6" s="24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S6" s="15" t="s">
        <v>6</v>
      </c>
    </row>
    <row r="7" s="1" customFormat="1" ht="12" customHeight="1">
      <c r="B7" s="18"/>
      <c r="D7" s="25" t="s">
        <v>16</v>
      </c>
      <c r="K7" s="22" t="s">
        <v>1</v>
      </c>
      <c r="AK7" s="25" t="s">
        <v>17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18</v>
      </c>
      <c r="K8" s="22" t="s">
        <v>19</v>
      </c>
      <c r="AK8" s="25" t="s">
        <v>20</v>
      </c>
      <c r="AN8" s="22" t="s">
        <v>21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22</v>
      </c>
      <c r="AK10" s="25" t="s">
        <v>23</v>
      </c>
      <c r="AN10" s="22" t="s">
        <v>24</v>
      </c>
      <c r="AR10" s="18"/>
      <c r="BS10" s="15" t="s">
        <v>6</v>
      </c>
    </row>
    <row r="11" s="1" customFormat="1" ht="18.48" customHeight="1">
      <c r="B11" s="18"/>
      <c r="E11" s="22" t="s">
        <v>19</v>
      </c>
      <c r="AK11" s="25" t="s">
        <v>25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26</v>
      </c>
      <c r="AK13" s="25" t="s">
        <v>23</v>
      </c>
      <c r="AN13" s="22" t="s">
        <v>1</v>
      </c>
      <c r="AR13" s="18"/>
      <c r="BS13" s="15" t="s">
        <v>6</v>
      </c>
    </row>
    <row r="14">
      <c r="B14" s="18"/>
      <c r="E14" s="22" t="s">
        <v>27</v>
      </c>
      <c r="AK14" s="25" t="s">
        <v>25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28</v>
      </c>
      <c r="AK16" s="25" t="s">
        <v>23</v>
      </c>
      <c r="AN16" s="22" t="s">
        <v>1</v>
      </c>
      <c r="AR16" s="18"/>
      <c r="BS16" s="15" t="s">
        <v>3</v>
      </c>
    </row>
    <row r="17" s="1" customFormat="1" ht="18.48" customHeight="1">
      <c r="B17" s="18"/>
      <c r="E17" s="22" t="s">
        <v>27</v>
      </c>
      <c r="AK17" s="25" t="s">
        <v>25</v>
      </c>
      <c r="AN17" s="22" t="s">
        <v>1</v>
      </c>
      <c r="AR17" s="18"/>
      <c r="BS17" s="15" t="s">
        <v>29</v>
      </c>
    </row>
    <row r="18" s="1" customFormat="1" ht="6.96" customHeight="1">
      <c r="B18" s="18"/>
      <c r="AR18" s="18"/>
      <c r="BS18" s="15" t="s">
        <v>6</v>
      </c>
    </row>
    <row r="19" s="1" customFormat="1" ht="12" customHeight="1">
      <c r="B19" s="18"/>
      <c r="D19" s="25" t="s">
        <v>30</v>
      </c>
      <c r="AK19" s="25" t="s">
        <v>23</v>
      </c>
      <c r="AN19" s="22" t="s">
        <v>31</v>
      </c>
      <c r="AR19" s="18"/>
      <c r="BS19" s="15" t="s">
        <v>6</v>
      </c>
    </row>
    <row r="20" s="1" customFormat="1" ht="18.48" customHeight="1">
      <c r="B20" s="18"/>
      <c r="E20" s="22" t="s">
        <v>32</v>
      </c>
      <c r="AK20" s="25" t="s">
        <v>25</v>
      </c>
      <c r="AN20" s="22" t="s">
        <v>33</v>
      </c>
      <c r="AR20" s="18"/>
      <c r="BS20" s="15" t="s">
        <v>29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34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35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6020681.7800000003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36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37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38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39</v>
      </c>
      <c r="E29" s="3"/>
      <c r="F29" s="25" t="s">
        <v>40</v>
      </c>
      <c r="G29" s="3"/>
      <c r="H29" s="3"/>
      <c r="I29" s="3"/>
      <c r="J29" s="3"/>
      <c r="K29" s="3"/>
      <c r="L29" s="3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6">
        <f>ROUND(AV94, 2)</f>
        <v>0</v>
      </c>
      <c r="AL29" s="3"/>
      <c r="AM29" s="3"/>
      <c r="AN29" s="3"/>
      <c r="AO29" s="3"/>
      <c r="AP29" s="3"/>
      <c r="AQ29" s="3"/>
      <c r="AR29" s="34"/>
      <c r="BE29" s="3"/>
    </row>
    <row r="30" s="3" customFormat="1" ht="14.4" customHeight="1">
      <c r="A30" s="3"/>
      <c r="B30" s="34"/>
      <c r="C30" s="3"/>
      <c r="D30" s="3"/>
      <c r="E30" s="3"/>
      <c r="F30" s="25" t="s">
        <v>41</v>
      </c>
      <c r="G30" s="3"/>
      <c r="H30" s="3"/>
      <c r="I30" s="3"/>
      <c r="J30" s="3"/>
      <c r="K30" s="3"/>
      <c r="L30" s="3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6">
        <f>ROUND(BA94, 2)</f>
        <v>6020681.7800000003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6">
        <f>ROUND(AW94, 2)</f>
        <v>903102.27000000002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42</v>
      </c>
      <c r="G31" s="3"/>
      <c r="H31" s="3"/>
      <c r="I31" s="3"/>
      <c r="J31" s="3"/>
      <c r="K31" s="3"/>
      <c r="L31" s="3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6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43</v>
      </c>
      <c r="G32" s="3"/>
      <c r="H32" s="3"/>
      <c r="I32" s="3"/>
      <c r="J32" s="3"/>
      <c r="K32" s="3"/>
      <c r="L32" s="3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6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25" t="s">
        <v>44</v>
      </c>
      <c r="G33" s="3"/>
      <c r="H33" s="3"/>
      <c r="I33" s="3"/>
      <c r="J33" s="3"/>
      <c r="K33" s="3"/>
      <c r="L33" s="3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6">
        <v>0</v>
      </c>
      <c r="AL33" s="3"/>
      <c r="AM33" s="3"/>
      <c r="AN33" s="3"/>
      <c r="AO33" s="3"/>
      <c r="AP33" s="3"/>
      <c r="AQ33" s="3"/>
      <c r="AR33" s="34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41" t="s">
        <v>47</v>
      </c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2">
        <f>SUM(AK26:AK33)</f>
        <v>6923784.0500000007</v>
      </c>
      <c r="AL35" s="39"/>
      <c r="AM35" s="39"/>
      <c r="AN35" s="39"/>
      <c r="AO35" s="43"/>
      <c r="AP35" s="37"/>
      <c r="AQ35" s="37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4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49</v>
      </c>
      <c r="AI49" s="46"/>
      <c r="AJ49" s="46"/>
      <c r="AK49" s="46"/>
      <c r="AL49" s="46"/>
      <c r="AM49" s="46"/>
      <c r="AN49" s="46"/>
      <c r="AO49" s="46"/>
      <c r="AR49" s="44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47" t="s">
        <v>50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7" t="s">
        <v>51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7" t="s">
        <v>50</v>
      </c>
      <c r="AI60" s="31"/>
      <c r="AJ60" s="31"/>
      <c r="AK60" s="31"/>
      <c r="AL60" s="31"/>
      <c r="AM60" s="47" t="s">
        <v>51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45" t="s">
        <v>52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53</v>
      </c>
      <c r="AI64" s="48"/>
      <c r="AJ64" s="48"/>
      <c r="AK64" s="48"/>
      <c r="AL64" s="48"/>
      <c r="AM64" s="48"/>
      <c r="AN64" s="48"/>
      <c r="AO64" s="48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47" t="s">
        <v>50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7" t="s">
        <v>51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7" t="s">
        <v>50</v>
      </c>
      <c r="AI75" s="31"/>
      <c r="AJ75" s="31"/>
      <c r="AK75" s="31"/>
      <c r="AL75" s="31"/>
      <c r="AM75" s="47" t="s">
        <v>51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9"/>
      <c r="B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9"/>
      <c r="BE81" s="28"/>
    </row>
    <row r="82" s="2" customFormat="1" ht="24.96" customHeight="1">
      <c r="A82" s="28"/>
      <c r="B82" s="29"/>
      <c r="C82" s="19" t="s">
        <v>54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3"/>
      <c r="C84" s="25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KoniklecSuchomasty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3"/>
      <c r="BE84" s="4"/>
    </row>
    <row r="85" s="5" customFormat="1" ht="36.96" customHeight="1">
      <c r="A85" s="5"/>
      <c r="B85" s="54"/>
      <c r="C85" s="55" t="s">
        <v>14</v>
      </c>
      <c r="D85" s="5"/>
      <c r="E85" s="5"/>
      <c r="F85" s="5"/>
      <c r="G85" s="5"/>
      <c r="H85" s="5"/>
      <c r="I85" s="5"/>
      <c r="J85" s="5"/>
      <c r="K85" s="5"/>
      <c r="L85" s="56" t="str">
        <f>K6</f>
        <v>Koniklec Suchomasty , Liteň - Projekt silnoproud, slaboproud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4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7" t="str">
        <f>IF(K8="","",K8)</f>
        <v>Koniklec Suchomasty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58" t="str">
        <f>IF(AN8= "","",AN8)</f>
        <v>30. 9. 2023</v>
      </c>
      <c r="AN87" s="58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Koniklec Suchomasty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28</v>
      </c>
      <c r="AJ89" s="28"/>
      <c r="AK89" s="28"/>
      <c r="AL89" s="28"/>
      <c r="AM89" s="59" t="str">
        <f>IF(E17="","",E17)</f>
        <v xml:space="preserve"> </v>
      </c>
      <c r="AN89" s="4"/>
      <c r="AO89" s="4"/>
      <c r="AP89" s="4"/>
      <c r="AQ89" s="28"/>
      <c r="AR89" s="29"/>
      <c r="AS89" s="60" t="s">
        <v>55</v>
      </c>
      <c r="AT89" s="61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8"/>
    </row>
    <row r="90" s="2" customFormat="1" ht="15.15" customHeight="1">
      <c r="A90" s="28"/>
      <c r="B90" s="29"/>
      <c r="C90" s="25" t="s">
        <v>26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30</v>
      </c>
      <c r="AJ90" s="28"/>
      <c r="AK90" s="28"/>
      <c r="AL90" s="28"/>
      <c r="AM90" s="59" t="str">
        <f>IF(E20="","",E20)</f>
        <v>Chirana Technik s.r.o.</v>
      </c>
      <c r="AN90" s="4"/>
      <c r="AO90" s="4"/>
      <c r="AP90" s="4"/>
      <c r="AQ90" s="28"/>
      <c r="AR90" s="29"/>
      <c r="AS90" s="64"/>
      <c r="AT90" s="6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4"/>
      <c r="AT91" s="65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8"/>
    </row>
    <row r="92" s="2" customFormat="1" ht="29.28" customHeight="1">
      <c r="A92" s="28"/>
      <c r="B92" s="29"/>
      <c r="C92" s="68" t="s">
        <v>56</v>
      </c>
      <c r="D92" s="69"/>
      <c r="E92" s="69"/>
      <c r="F92" s="69"/>
      <c r="G92" s="69"/>
      <c r="H92" s="70"/>
      <c r="I92" s="71" t="s">
        <v>57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2" t="s">
        <v>58</v>
      </c>
      <c r="AH92" s="69"/>
      <c r="AI92" s="69"/>
      <c r="AJ92" s="69"/>
      <c r="AK92" s="69"/>
      <c r="AL92" s="69"/>
      <c r="AM92" s="69"/>
      <c r="AN92" s="71" t="s">
        <v>59</v>
      </c>
      <c r="AO92" s="69"/>
      <c r="AP92" s="73"/>
      <c r="AQ92" s="74" t="s">
        <v>60</v>
      </c>
      <c r="AR92" s="2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28"/>
    </row>
    <row r="94" s="6" customFormat="1" ht="32.4" customHeight="1">
      <c r="A94" s="6"/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4">
        <f>ROUND(SUM(AG95:AG96),2)</f>
        <v>6020681.7800000003</v>
      </c>
      <c r="AH94" s="84"/>
      <c r="AI94" s="84"/>
      <c r="AJ94" s="84"/>
      <c r="AK94" s="84"/>
      <c r="AL94" s="84"/>
      <c r="AM94" s="84"/>
      <c r="AN94" s="85">
        <f>SUM(AG94,AT94)</f>
        <v>6923784.0500000007</v>
      </c>
      <c r="AO94" s="85"/>
      <c r="AP94" s="85"/>
      <c r="AQ94" s="86" t="s">
        <v>1</v>
      </c>
      <c r="AR94" s="81"/>
      <c r="AS94" s="87">
        <f>ROUND(SUM(AS95:AS96),2)</f>
        <v>0</v>
      </c>
      <c r="AT94" s="88">
        <f>ROUND(SUM(AV94:AW94),2)</f>
        <v>903102.27000000002</v>
      </c>
      <c r="AU94" s="89">
        <f>ROUND(SUM(AU95:AU96),5)</f>
        <v>2471.701</v>
      </c>
      <c r="AV94" s="88">
        <f>ROUND(AZ94*L29,2)</f>
        <v>0</v>
      </c>
      <c r="AW94" s="88">
        <f>ROUND(BA94*L30,2)</f>
        <v>903102.27000000002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6020681.7800000003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E94" s="6"/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4</v>
      </c>
      <c r="BX94" s="91" t="s">
        <v>78</v>
      </c>
      <c r="CL94" s="91" t="s">
        <v>1</v>
      </c>
    </row>
    <row r="95" s="7" customFormat="1" ht="24.75" customHeight="1">
      <c r="A95" s="93" t="s">
        <v>79</v>
      </c>
      <c r="B95" s="94"/>
      <c r="C95" s="95"/>
      <c r="D95" s="96" t="s">
        <v>80</v>
      </c>
      <c r="E95" s="96"/>
      <c r="F95" s="96"/>
      <c r="G95" s="96"/>
      <c r="H95" s="96"/>
      <c r="I95" s="97"/>
      <c r="J95" s="96" t="s">
        <v>81</v>
      </c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8">
        <f>'Dům Liteň - Dům Liteň - S...'!J30</f>
        <v>646611.85999999999</v>
      </c>
      <c r="AH95" s="97"/>
      <c r="AI95" s="97"/>
      <c r="AJ95" s="97"/>
      <c r="AK95" s="97"/>
      <c r="AL95" s="97"/>
      <c r="AM95" s="97"/>
      <c r="AN95" s="98">
        <f>SUM(AG95,AT95)</f>
        <v>743603.64000000001</v>
      </c>
      <c r="AO95" s="97"/>
      <c r="AP95" s="97"/>
      <c r="AQ95" s="99" t="s">
        <v>82</v>
      </c>
      <c r="AR95" s="94"/>
      <c r="AS95" s="100">
        <v>0</v>
      </c>
      <c r="AT95" s="101">
        <f>ROUND(SUM(AV95:AW95),2)</f>
        <v>96991.779999999999</v>
      </c>
      <c r="AU95" s="102">
        <f>'Dům Liteň - Dům Liteň - S...'!P124</f>
        <v>0</v>
      </c>
      <c r="AV95" s="101">
        <f>'Dům Liteň - Dům Liteň - S...'!J33</f>
        <v>0</v>
      </c>
      <c r="AW95" s="101">
        <f>'Dům Liteň - Dům Liteň - S...'!J34</f>
        <v>96991.779999999999</v>
      </c>
      <c r="AX95" s="101">
        <f>'Dům Liteň - Dům Liteň - S...'!J35</f>
        <v>0</v>
      </c>
      <c r="AY95" s="101">
        <f>'Dům Liteň - Dům Liteň - S...'!J36</f>
        <v>0</v>
      </c>
      <c r="AZ95" s="101">
        <f>'Dům Liteň - Dům Liteň - S...'!F33</f>
        <v>0</v>
      </c>
      <c r="BA95" s="101">
        <f>'Dům Liteň - Dům Liteň - S...'!F34</f>
        <v>646611.85999999999</v>
      </c>
      <c r="BB95" s="101">
        <f>'Dům Liteň - Dům Liteň - S...'!F35</f>
        <v>0</v>
      </c>
      <c r="BC95" s="101">
        <f>'Dům Liteň - Dům Liteň - S...'!F36</f>
        <v>0</v>
      </c>
      <c r="BD95" s="103">
        <f>'Dům Liteň - Dům Liteň - S...'!F37</f>
        <v>0</v>
      </c>
      <c r="BE95" s="7"/>
      <c r="BT95" s="104" t="s">
        <v>83</v>
      </c>
      <c r="BV95" s="104" t="s">
        <v>77</v>
      </c>
      <c r="BW95" s="104" t="s">
        <v>84</v>
      </c>
      <c r="BX95" s="104" t="s">
        <v>4</v>
      </c>
      <c r="CL95" s="104" t="s">
        <v>1</v>
      </c>
      <c r="CM95" s="104" t="s">
        <v>83</v>
      </c>
    </row>
    <row r="96" s="7" customFormat="1" ht="37.5" customHeight="1">
      <c r="A96" s="93" t="s">
        <v>79</v>
      </c>
      <c r="B96" s="94"/>
      <c r="C96" s="95"/>
      <c r="D96" s="96" t="s">
        <v>85</v>
      </c>
      <c r="E96" s="96"/>
      <c r="F96" s="96"/>
      <c r="G96" s="96"/>
      <c r="H96" s="96"/>
      <c r="I96" s="97"/>
      <c r="J96" s="96" t="s">
        <v>86</v>
      </c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8">
        <f>'Zámek Suchomasty - Zámek ...'!J30</f>
        <v>5374069.9199999999</v>
      </c>
      <c r="AH96" s="97"/>
      <c r="AI96" s="97"/>
      <c r="AJ96" s="97"/>
      <c r="AK96" s="97"/>
      <c r="AL96" s="97"/>
      <c r="AM96" s="97"/>
      <c r="AN96" s="98">
        <f>SUM(AG96,AT96)</f>
        <v>6180180.4100000001</v>
      </c>
      <c r="AO96" s="97"/>
      <c r="AP96" s="97"/>
      <c r="AQ96" s="99" t="s">
        <v>82</v>
      </c>
      <c r="AR96" s="94"/>
      <c r="AS96" s="105">
        <v>0</v>
      </c>
      <c r="AT96" s="106">
        <f>ROUND(SUM(AV96:AW96),2)</f>
        <v>806110.48999999999</v>
      </c>
      <c r="AU96" s="107">
        <f>'Zámek Suchomasty - Zámek ...'!P124</f>
        <v>2471.701</v>
      </c>
      <c r="AV96" s="106">
        <f>'Zámek Suchomasty - Zámek ...'!J33</f>
        <v>0</v>
      </c>
      <c r="AW96" s="106">
        <f>'Zámek Suchomasty - Zámek ...'!J34</f>
        <v>806110.48999999999</v>
      </c>
      <c r="AX96" s="106">
        <f>'Zámek Suchomasty - Zámek ...'!J35</f>
        <v>0</v>
      </c>
      <c r="AY96" s="106">
        <f>'Zámek Suchomasty - Zámek ...'!J36</f>
        <v>0</v>
      </c>
      <c r="AZ96" s="106">
        <f>'Zámek Suchomasty - Zámek ...'!F33</f>
        <v>0</v>
      </c>
      <c r="BA96" s="106">
        <f>'Zámek Suchomasty - Zámek ...'!F34</f>
        <v>5374069.9199999999</v>
      </c>
      <c r="BB96" s="106">
        <f>'Zámek Suchomasty - Zámek ...'!F35</f>
        <v>0</v>
      </c>
      <c r="BC96" s="106">
        <f>'Zámek Suchomasty - Zámek ...'!F36</f>
        <v>0</v>
      </c>
      <c r="BD96" s="108">
        <f>'Zámek Suchomasty - Zámek ...'!F37</f>
        <v>0</v>
      </c>
      <c r="BE96" s="7"/>
      <c r="BT96" s="104" t="s">
        <v>83</v>
      </c>
      <c r="BV96" s="104" t="s">
        <v>77</v>
      </c>
      <c r="BW96" s="104" t="s">
        <v>87</v>
      </c>
      <c r="BX96" s="104" t="s">
        <v>4</v>
      </c>
      <c r="CL96" s="104" t="s">
        <v>1</v>
      </c>
      <c r="CM96" s="104" t="s">
        <v>83</v>
      </c>
    </row>
    <row r="97" s="2" customFormat="1" ht="30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  <row r="98" s="2" customFormat="1" ht="6.96" customHeight="1">
      <c r="A98" s="28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29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</sheetData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Dům Liteň - Dům Liteň - S...'!C2" display="/"/>
    <hyperlink ref="A96" location="'Zámek Suchomasty - Zámek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88</v>
      </c>
      <c r="L4" s="18"/>
      <c r="M4" s="110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16.5" customHeight="1">
      <c r="B7" s="18"/>
      <c r="E7" s="111" t="str">
        <f>'Rekapitulace stavby'!K6</f>
        <v>Koniklec Suchomasty , Liteň - Projekt silnoproud, slaboproud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89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90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27</v>
      </c>
      <c r="G12" s="28"/>
      <c r="H12" s="28"/>
      <c r="I12" s="25" t="s">
        <v>20</v>
      </c>
      <c r="J12" s="58" t="str">
        <f>'Rekapitulace stavby'!AN8</f>
        <v>30. 9. 2023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>75009889</v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tr">
        <f>IF('Rekapitulace stavby'!E11="","",'Rekapitulace stavby'!E11)</f>
        <v>Koniklec Suchomasty</v>
      </c>
      <c r="F15" s="28"/>
      <c r="G15" s="28"/>
      <c r="H15" s="28"/>
      <c r="I15" s="25" t="s">
        <v>25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26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25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28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25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30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>26865513</v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IF('Rekapitulace stavby'!E20="","",'Rekapitulace stavby'!E20)</f>
        <v>Chirana Technik s.r.o.</v>
      </c>
      <c r="F24" s="28"/>
      <c r="G24" s="28"/>
      <c r="H24" s="28"/>
      <c r="I24" s="25" t="s">
        <v>25</v>
      </c>
      <c r="J24" s="22" t="str">
        <f>IF('Rekapitulace stavby'!AN20="","",'Rekapitulace stavby'!AN20)</f>
        <v>CZ26865513</v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34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5" t="s">
        <v>35</v>
      </c>
      <c r="E30" s="28"/>
      <c r="F30" s="28"/>
      <c r="G30" s="28"/>
      <c r="H30" s="28"/>
      <c r="I30" s="28"/>
      <c r="J30" s="85">
        <f>ROUND(J124, 2)</f>
        <v>646611.85999999999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37</v>
      </c>
      <c r="G32" s="28"/>
      <c r="H32" s="28"/>
      <c r="I32" s="33" t="s">
        <v>36</v>
      </c>
      <c r="J32" s="33" t="s">
        <v>38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6" t="s">
        <v>39</v>
      </c>
      <c r="E33" s="25" t="s">
        <v>40</v>
      </c>
      <c r="F33" s="117">
        <f>ROUND((SUM(BE124:BE192)),  2)</f>
        <v>0</v>
      </c>
      <c r="G33" s="28"/>
      <c r="H33" s="28"/>
      <c r="I33" s="118">
        <v>0.20999999999999999</v>
      </c>
      <c r="J33" s="117">
        <f>ROUND(((SUM(BE124:BE192))*I33),  2)</f>
        <v>0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41</v>
      </c>
      <c r="F34" s="117">
        <f>ROUND((SUM(BF124:BF192)),  2)</f>
        <v>646611.85999999999</v>
      </c>
      <c r="G34" s="28"/>
      <c r="H34" s="28"/>
      <c r="I34" s="118">
        <v>0.14999999999999999</v>
      </c>
      <c r="J34" s="117">
        <f>ROUND(((SUM(BF124:BF192))*I34),  2)</f>
        <v>96991.779999999999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42</v>
      </c>
      <c r="F35" s="117">
        <f>ROUND((SUM(BG124:BG192)),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43</v>
      </c>
      <c r="F36" s="117">
        <f>ROUND((SUM(BH124:BH192)),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44</v>
      </c>
      <c r="F37" s="117">
        <f>ROUND((SUM(BI124:BI192)),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19"/>
      <c r="D39" s="120" t="s">
        <v>45</v>
      </c>
      <c r="E39" s="70"/>
      <c r="F39" s="70"/>
      <c r="G39" s="121" t="s">
        <v>46</v>
      </c>
      <c r="H39" s="122" t="s">
        <v>47</v>
      </c>
      <c r="I39" s="70"/>
      <c r="J39" s="123">
        <f>SUM(J30:J37)</f>
        <v>743603.64000000001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48</v>
      </c>
      <c r="E50" s="46"/>
      <c r="F50" s="46"/>
      <c r="G50" s="45" t="s">
        <v>49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50</v>
      </c>
      <c r="E61" s="31"/>
      <c r="F61" s="125" t="s">
        <v>51</v>
      </c>
      <c r="G61" s="47" t="s">
        <v>50</v>
      </c>
      <c r="H61" s="31"/>
      <c r="I61" s="31"/>
      <c r="J61" s="126" t="s">
        <v>51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52</v>
      </c>
      <c r="E65" s="48"/>
      <c r="F65" s="48"/>
      <c r="G65" s="45" t="s">
        <v>53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50</v>
      </c>
      <c r="E76" s="31"/>
      <c r="F76" s="125" t="s">
        <v>51</v>
      </c>
      <c r="G76" s="47" t="s">
        <v>50</v>
      </c>
      <c r="H76" s="31"/>
      <c r="I76" s="31"/>
      <c r="J76" s="126" t="s">
        <v>51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91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Koniklec Suchomasty , Liteň - Projekt silnoproud, slaboproud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89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Dům Liteň - Dům Liteň - Silnoproud a slaborpoud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30. 9. 2023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>Koniklec Suchomasty</v>
      </c>
      <c r="G91" s="28"/>
      <c r="H91" s="28"/>
      <c r="I91" s="25" t="s">
        <v>28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26</v>
      </c>
      <c r="D92" s="28"/>
      <c r="E92" s="28"/>
      <c r="F92" s="22" t="str">
        <f>IF(E18="","",E18)</f>
        <v xml:space="preserve"> </v>
      </c>
      <c r="G92" s="28"/>
      <c r="H92" s="28"/>
      <c r="I92" s="25" t="s">
        <v>30</v>
      </c>
      <c r="J92" s="26" t="str">
        <f>E24</f>
        <v>Chirana Technik s.r.o.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92</v>
      </c>
      <c r="D94" s="119"/>
      <c r="E94" s="119"/>
      <c r="F94" s="119"/>
      <c r="G94" s="119"/>
      <c r="H94" s="119"/>
      <c r="I94" s="119"/>
      <c r="J94" s="128" t="s">
        <v>93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94</v>
      </c>
      <c r="D96" s="28"/>
      <c r="E96" s="28"/>
      <c r="F96" s="28"/>
      <c r="G96" s="28"/>
      <c r="H96" s="28"/>
      <c r="I96" s="28"/>
      <c r="J96" s="85">
        <f>J124</f>
        <v>646611.8600000001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95</v>
      </c>
    </row>
    <row r="97" s="9" customFormat="1" ht="24.96" customHeight="1">
      <c r="A97" s="9"/>
      <c r="B97" s="130"/>
      <c r="C97" s="9"/>
      <c r="D97" s="131" t="s">
        <v>96</v>
      </c>
      <c r="E97" s="132"/>
      <c r="F97" s="132"/>
      <c r="G97" s="132"/>
      <c r="H97" s="132"/>
      <c r="I97" s="132"/>
      <c r="J97" s="133">
        <f>J125</f>
        <v>646611.8600000001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4"/>
      <c r="C98" s="10"/>
      <c r="D98" s="135" t="s">
        <v>97</v>
      </c>
      <c r="E98" s="136"/>
      <c r="F98" s="136"/>
      <c r="G98" s="136"/>
      <c r="H98" s="136"/>
      <c r="I98" s="136"/>
      <c r="J98" s="137">
        <f>J126</f>
        <v>121349</v>
      </c>
      <c r="K98" s="10"/>
      <c r="L98" s="13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34"/>
      <c r="C99" s="10"/>
      <c r="D99" s="135" t="s">
        <v>98</v>
      </c>
      <c r="E99" s="136"/>
      <c r="F99" s="136"/>
      <c r="G99" s="136"/>
      <c r="H99" s="136"/>
      <c r="I99" s="136"/>
      <c r="J99" s="137">
        <f>J133</f>
        <v>44500</v>
      </c>
      <c r="K99" s="10"/>
      <c r="L99" s="1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4"/>
      <c r="C100" s="10"/>
      <c r="D100" s="135" t="s">
        <v>99</v>
      </c>
      <c r="E100" s="136"/>
      <c r="F100" s="136"/>
      <c r="G100" s="136"/>
      <c r="H100" s="136"/>
      <c r="I100" s="136"/>
      <c r="J100" s="137">
        <f>J138</f>
        <v>11790</v>
      </c>
      <c r="K100" s="10"/>
      <c r="L100" s="13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4"/>
      <c r="C101" s="10"/>
      <c r="D101" s="135" t="s">
        <v>100</v>
      </c>
      <c r="E101" s="136"/>
      <c r="F101" s="136"/>
      <c r="G101" s="136"/>
      <c r="H101" s="136"/>
      <c r="I101" s="136"/>
      <c r="J101" s="137">
        <f>J145</f>
        <v>150608.39999999999</v>
      </c>
      <c r="K101" s="10"/>
      <c r="L101" s="13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4"/>
      <c r="C102" s="10"/>
      <c r="D102" s="135" t="s">
        <v>101</v>
      </c>
      <c r="E102" s="136"/>
      <c r="F102" s="136"/>
      <c r="G102" s="136"/>
      <c r="H102" s="136"/>
      <c r="I102" s="136"/>
      <c r="J102" s="137">
        <f>J152</f>
        <v>43600.459999999999</v>
      </c>
      <c r="K102" s="10"/>
      <c r="L102" s="13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4"/>
      <c r="C103" s="10"/>
      <c r="D103" s="135" t="s">
        <v>102</v>
      </c>
      <c r="E103" s="136"/>
      <c r="F103" s="136"/>
      <c r="G103" s="136"/>
      <c r="H103" s="136"/>
      <c r="I103" s="136"/>
      <c r="J103" s="137">
        <f>J177</f>
        <v>51164</v>
      </c>
      <c r="K103" s="10"/>
      <c r="L103" s="13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4"/>
      <c r="C104" s="10"/>
      <c r="D104" s="135" t="s">
        <v>103</v>
      </c>
      <c r="E104" s="136"/>
      <c r="F104" s="136"/>
      <c r="G104" s="136"/>
      <c r="H104" s="136"/>
      <c r="I104" s="136"/>
      <c r="J104" s="137">
        <f>J182</f>
        <v>268100</v>
      </c>
      <c r="K104" s="10"/>
      <c r="L104" s="13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10" s="2" customFormat="1" ht="6.96" customHeight="1">
      <c r="A110" s="28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24.96" customHeight="1">
      <c r="A111" s="28"/>
      <c r="B111" s="29"/>
      <c r="C111" s="19" t="s">
        <v>104</v>
      </c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2" customHeight="1">
      <c r="A113" s="28"/>
      <c r="B113" s="29"/>
      <c r="C113" s="25" t="s">
        <v>14</v>
      </c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6.5" customHeight="1">
      <c r="A114" s="28"/>
      <c r="B114" s="29"/>
      <c r="C114" s="28"/>
      <c r="D114" s="28"/>
      <c r="E114" s="111" t="str">
        <f>E7</f>
        <v>Koniklec Suchomasty , Liteň - Projekt silnoproud, slaboproud</v>
      </c>
      <c r="F114" s="25"/>
      <c r="G114" s="25"/>
      <c r="H114" s="25"/>
      <c r="I114" s="28"/>
      <c r="J114" s="28"/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2" customHeight="1">
      <c r="A115" s="28"/>
      <c r="B115" s="29"/>
      <c r="C115" s="25" t="s">
        <v>89</v>
      </c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6.5" customHeight="1">
      <c r="A116" s="28"/>
      <c r="B116" s="29"/>
      <c r="C116" s="28"/>
      <c r="D116" s="28"/>
      <c r="E116" s="56" t="str">
        <f>E9</f>
        <v>Dům Liteň - Dům Liteň - Silnoproud a slaborpoud</v>
      </c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6.96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2" customHeight="1">
      <c r="A118" s="28"/>
      <c r="B118" s="29"/>
      <c r="C118" s="25" t="s">
        <v>18</v>
      </c>
      <c r="D118" s="28"/>
      <c r="E118" s="28"/>
      <c r="F118" s="22" t="str">
        <f>F12</f>
        <v xml:space="preserve"> </v>
      </c>
      <c r="G118" s="28"/>
      <c r="H118" s="28"/>
      <c r="I118" s="25" t="s">
        <v>20</v>
      </c>
      <c r="J118" s="58" t="str">
        <f>IF(J12="","",J12)</f>
        <v>30. 9. 2023</v>
      </c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6.96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4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15.15" customHeight="1">
      <c r="A120" s="28"/>
      <c r="B120" s="29"/>
      <c r="C120" s="25" t="s">
        <v>22</v>
      </c>
      <c r="D120" s="28"/>
      <c r="E120" s="28"/>
      <c r="F120" s="22" t="str">
        <f>E15</f>
        <v>Koniklec Suchomasty</v>
      </c>
      <c r="G120" s="28"/>
      <c r="H120" s="28"/>
      <c r="I120" s="25" t="s">
        <v>28</v>
      </c>
      <c r="J120" s="26" t="str">
        <f>E21</f>
        <v xml:space="preserve"> </v>
      </c>
      <c r="K120" s="28"/>
      <c r="L120" s="44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2" customFormat="1" ht="15.15" customHeight="1">
      <c r="A121" s="28"/>
      <c r="B121" s="29"/>
      <c r="C121" s="25" t="s">
        <v>26</v>
      </c>
      <c r="D121" s="28"/>
      <c r="E121" s="28"/>
      <c r="F121" s="22" t="str">
        <f>IF(E18="","",E18)</f>
        <v xml:space="preserve"> </v>
      </c>
      <c r="G121" s="28"/>
      <c r="H121" s="28"/>
      <c r="I121" s="25" t="s">
        <v>30</v>
      </c>
      <c r="J121" s="26" t="str">
        <f>E24</f>
        <v>Chirana Technik s.r.o.</v>
      </c>
      <c r="K121" s="28"/>
      <c r="L121" s="44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="2" customFormat="1" ht="10.32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4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="11" customFormat="1" ht="29.28" customHeight="1">
      <c r="A123" s="138"/>
      <c r="B123" s="139"/>
      <c r="C123" s="140" t="s">
        <v>105</v>
      </c>
      <c r="D123" s="141" t="s">
        <v>60</v>
      </c>
      <c r="E123" s="141" t="s">
        <v>56</v>
      </c>
      <c r="F123" s="141" t="s">
        <v>57</v>
      </c>
      <c r="G123" s="141" t="s">
        <v>106</v>
      </c>
      <c r="H123" s="141" t="s">
        <v>107</v>
      </c>
      <c r="I123" s="141" t="s">
        <v>108</v>
      </c>
      <c r="J123" s="142" t="s">
        <v>93</v>
      </c>
      <c r="K123" s="143" t="s">
        <v>109</v>
      </c>
      <c r="L123" s="144"/>
      <c r="M123" s="75" t="s">
        <v>1</v>
      </c>
      <c r="N123" s="76" t="s">
        <v>39</v>
      </c>
      <c r="O123" s="76" t="s">
        <v>110</v>
      </c>
      <c r="P123" s="76" t="s">
        <v>111</v>
      </c>
      <c r="Q123" s="76" t="s">
        <v>112</v>
      </c>
      <c r="R123" s="76" t="s">
        <v>113</v>
      </c>
      <c r="S123" s="76" t="s">
        <v>114</v>
      </c>
      <c r="T123" s="77" t="s">
        <v>115</v>
      </c>
      <c r="U123" s="138"/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/>
    </row>
    <row r="124" s="2" customFormat="1" ht="22.8" customHeight="1">
      <c r="A124" s="28"/>
      <c r="B124" s="29"/>
      <c r="C124" s="82" t="s">
        <v>116</v>
      </c>
      <c r="D124" s="28"/>
      <c r="E124" s="28"/>
      <c r="F124" s="28"/>
      <c r="G124" s="28"/>
      <c r="H124" s="28"/>
      <c r="I124" s="28"/>
      <c r="J124" s="145">
        <f>BK124</f>
        <v>646611.8600000001</v>
      </c>
      <c r="K124" s="28"/>
      <c r="L124" s="29"/>
      <c r="M124" s="78"/>
      <c r="N124" s="62"/>
      <c r="O124" s="79"/>
      <c r="P124" s="146">
        <f>P125</f>
        <v>0</v>
      </c>
      <c r="Q124" s="79"/>
      <c r="R124" s="146">
        <f>R125</f>
        <v>0</v>
      </c>
      <c r="S124" s="79"/>
      <c r="T124" s="147">
        <f>T125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5" t="s">
        <v>74</v>
      </c>
      <c r="AU124" s="15" t="s">
        <v>95</v>
      </c>
      <c r="BK124" s="148">
        <f>BK125</f>
        <v>646611.8600000001</v>
      </c>
    </row>
    <row r="125" s="12" customFormat="1" ht="25.92" customHeight="1">
      <c r="A125" s="12"/>
      <c r="B125" s="149"/>
      <c r="C125" s="12"/>
      <c r="D125" s="150" t="s">
        <v>74</v>
      </c>
      <c r="E125" s="151" t="s">
        <v>117</v>
      </c>
      <c r="F125" s="151" t="s">
        <v>118</v>
      </c>
      <c r="G125" s="12"/>
      <c r="H125" s="12"/>
      <c r="I125" s="12"/>
      <c r="J125" s="152">
        <f>BK125</f>
        <v>646611.8600000001</v>
      </c>
      <c r="K125" s="12"/>
      <c r="L125" s="149"/>
      <c r="M125" s="153"/>
      <c r="N125" s="154"/>
      <c r="O125" s="154"/>
      <c r="P125" s="155">
        <f>P126+P138+P145+P152+P177+P182</f>
        <v>0</v>
      </c>
      <c r="Q125" s="154"/>
      <c r="R125" s="155">
        <f>R126+R138+R145+R152+R177+R182</f>
        <v>0</v>
      </c>
      <c r="S125" s="154"/>
      <c r="T125" s="156">
        <f>T126+T138+T145+T152+T177+T182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0" t="s">
        <v>119</v>
      </c>
      <c r="AT125" s="157" t="s">
        <v>74</v>
      </c>
      <c r="AU125" s="157" t="s">
        <v>75</v>
      </c>
      <c r="AY125" s="150" t="s">
        <v>120</v>
      </c>
      <c r="BK125" s="158">
        <f>BK126+BK138+BK145+BK152+BK177+BK182</f>
        <v>646611.8600000001</v>
      </c>
    </row>
    <row r="126" s="12" customFormat="1" ht="22.8" customHeight="1">
      <c r="A126" s="12"/>
      <c r="B126" s="149"/>
      <c r="C126" s="12"/>
      <c r="D126" s="150" t="s">
        <v>74</v>
      </c>
      <c r="E126" s="159" t="s">
        <v>121</v>
      </c>
      <c r="F126" s="159" t="s">
        <v>122</v>
      </c>
      <c r="G126" s="12"/>
      <c r="H126" s="12"/>
      <c r="I126" s="12"/>
      <c r="J126" s="160">
        <f>BK126</f>
        <v>121349</v>
      </c>
      <c r="K126" s="12"/>
      <c r="L126" s="149"/>
      <c r="M126" s="153"/>
      <c r="N126" s="154"/>
      <c r="O126" s="154"/>
      <c r="P126" s="155">
        <f>P127+SUM(P128:P133)</f>
        <v>0</v>
      </c>
      <c r="Q126" s="154"/>
      <c r="R126" s="155">
        <f>R127+SUM(R128:R133)</f>
        <v>0</v>
      </c>
      <c r="S126" s="154"/>
      <c r="T126" s="156">
        <f>T127+SUM(T128:T133)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0" t="s">
        <v>119</v>
      </c>
      <c r="AT126" s="157" t="s">
        <v>74</v>
      </c>
      <c r="AU126" s="157" t="s">
        <v>83</v>
      </c>
      <c r="AY126" s="150" t="s">
        <v>120</v>
      </c>
      <c r="BK126" s="158">
        <f>BK127+SUM(BK128:BK133)</f>
        <v>121349</v>
      </c>
    </row>
    <row r="127" s="2" customFormat="1" ht="16.5" customHeight="1">
      <c r="A127" s="28"/>
      <c r="B127" s="161"/>
      <c r="C127" s="162" t="s">
        <v>83</v>
      </c>
      <c r="D127" s="162" t="s">
        <v>123</v>
      </c>
      <c r="E127" s="163" t="s">
        <v>124</v>
      </c>
      <c r="F127" s="164" t="s">
        <v>125</v>
      </c>
      <c r="G127" s="165" t="s">
        <v>126</v>
      </c>
      <c r="H127" s="166">
        <v>1</v>
      </c>
      <c r="I127" s="167">
        <v>10619</v>
      </c>
      <c r="J127" s="167">
        <f>ROUND(I127*H127,2)</f>
        <v>10619</v>
      </c>
      <c r="K127" s="168"/>
      <c r="L127" s="169"/>
      <c r="M127" s="170" t="s">
        <v>1</v>
      </c>
      <c r="N127" s="171" t="s">
        <v>41</v>
      </c>
      <c r="O127" s="172">
        <v>0</v>
      </c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127</v>
      </c>
      <c r="AT127" s="174" t="s">
        <v>123</v>
      </c>
      <c r="AU127" s="174" t="s">
        <v>119</v>
      </c>
      <c r="AY127" s="15" t="s">
        <v>120</v>
      </c>
      <c r="BE127" s="175">
        <f>IF(N127="základní",J127,0)</f>
        <v>0</v>
      </c>
      <c r="BF127" s="175">
        <f>IF(N127="snížená",J127,0)</f>
        <v>10619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119</v>
      </c>
      <c r="BK127" s="175">
        <f>ROUND(I127*H127,2)</f>
        <v>10619</v>
      </c>
      <c r="BL127" s="15" t="s">
        <v>127</v>
      </c>
      <c r="BM127" s="174" t="s">
        <v>128</v>
      </c>
    </row>
    <row r="128" s="2" customFormat="1">
      <c r="A128" s="28"/>
      <c r="B128" s="29"/>
      <c r="C128" s="28"/>
      <c r="D128" s="176" t="s">
        <v>129</v>
      </c>
      <c r="E128" s="28"/>
      <c r="F128" s="177" t="s">
        <v>125</v>
      </c>
      <c r="G128" s="28"/>
      <c r="H128" s="28"/>
      <c r="I128" s="28"/>
      <c r="J128" s="28"/>
      <c r="K128" s="28"/>
      <c r="L128" s="29"/>
      <c r="M128" s="178"/>
      <c r="N128" s="179"/>
      <c r="O128" s="66"/>
      <c r="P128" s="66"/>
      <c r="Q128" s="66"/>
      <c r="R128" s="66"/>
      <c r="S128" s="66"/>
      <c r="T128" s="67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5" t="s">
        <v>129</v>
      </c>
      <c r="AU128" s="15" t="s">
        <v>119</v>
      </c>
    </row>
    <row r="129" s="2" customFormat="1" ht="16.5" customHeight="1">
      <c r="A129" s="28"/>
      <c r="B129" s="161"/>
      <c r="C129" s="162" t="s">
        <v>119</v>
      </c>
      <c r="D129" s="162" t="s">
        <v>123</v>
      </c>
      <c r="E129" s="163" t="s">
        <v>130</v>
      </c>
      <c r="F129" s="164" t="s">
        <v>131</v>
      </c>
      <c r="G129" s="165" t="s">
        <v>126</v>
      </c>
      <c r="H129" s="166">
        <v>1</v>
      </c>
      <c r="I129" s="167">
        <v>44789</v>
      </c>
      <c r="J129" s="167">
        <f>ROUND(I129*H129,2)</f>
        <v>44789</v>
      </c>
      <c r="K129" s="168"/>
      <c r="L129" s="169"/>
      <c r="M129" s="170" t="s">
        <v>1</v>
      </c>
      <c r="N129" s="171" t="s">
        <v>41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127</v>
      </c>
      <c r="AT129" s="174" t="s">
        <v>123</v>
      </c>
      <c r="AU129" s="174" t="s">
        <v>119</v>
      </c>
      <c r="AY129" s="15" t="s">
        <v>120</v>
      </c>
      <c r="BE129" s="175">
        <f>IF(N129="základní",J129,0)</f>
        <v>0</v>
      </c>
      <c r="BF129" s="175">
        <f>IF(N129="snížená",J129,0)</f>
        <v>44789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119</v>
      </c>
      <c r="BK129" s="175">
        <f>ROUND(I129*H129,2)</f>
        <v>44789</v>
      </c>
      <c r="BL129" s="15" t="s">
        <v>127</v>
      </c>
      <c r="BM129" s="174" t="s">
        <v>132</v>
      </c>
    </row>
    <row r="130" s="2" customFormat="1">
      <c r="A130" s="28"/>
      <c r="B130" s="29"/>
      <c r="C130" s="28"/>
      <c r="D130" s="176" t="s">
        <v>129</v>
      </c>
      <c r="E130" s="28"/>
      <c r="F130" s="177" t="s">
        <v>131</v>
      </c>
      <c r="G130" s="28"/>
      <c r="H130" s="28"/>
      <c r="I130" s="28"/>
      <c r="J130" s="28"/>
      <c r="K130" s="28"/>
      <c r="L130" s="29"/>
      <c r="M130" s="178"/>
      <c r="N130" s="179"/>
      <c r="O130" s="66"/>
      <c r="P130" s="66"/>
      <c r="Q130" s="66"/>
      <c r="R130" s="66"/>
      <c r="S130" s="66"/>
      <c r="T130" s="67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5" t="s">
        <v>129</v>
      </c>
      <c r="AU130" s="15" t="s">
        <v>119</v>
      </c>
    </row>
    <row r="131" s="2" customFormat="1" ht="16.5" customHeight="1">
      <c r="A131" s="28"/>
      <c r="B131" s="161"/>
      <c r="C131" s="162" t="s">
        <v>133</v>
      </c>
      <c r="D131" s="162" t="s">
        <v>123</v>
      </c>
      <c r="E131" s="163" t="s">
        <v>134</v>
      </c>
      <c r="F131" s="164" t="s">
        <v>135</v>
      </c>
      <c r="G131" s="165" t="s">
        <v>126</v>
      </c>
      <c r="H131" s="166">
        <v>1</v>
      </c>
      <c r="I131" s="167">
        <v>21441</v>
      </c>
      <c r="J131" s="167">
        <f>ROUND(I131*H131,2)</f>
        <v>21441</v>
      </c>
      <c r="K131" s="168"/>
      <c r="L131" s="169"/>
      <c r="M131" s="170" t="s">
        <v>1</v>
      </c>
      <c r="N131" s="171" t="s">
        <v>41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127</v>
      </c>
      <c r="AT131" s="174" t="s">
        <v>123</v>
      </c>
      <c r="AU131" s="174" t="s">
        <v>119</v>
      </c>
      <c r="AY131" s="15" t="s">
        <v>120</v>
      </c>
      <c r="BE131" s="175">
        <f>IF(N131="základní",J131,0)</f>
        <v>0</v>
      </c>
      <c r="BF131" s="175">
        <f>IF(N131="snížená",J131,0)</f>
        <v>21441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119</v>
      </c>
      <c r="BK131" s="175">
        <f>ROUND(I131*H131,2)</f>
        <v>21441</v>
      </c>
      <c r="BL131" s="15" t="s">
        <v>127</v>
      </c>
      <c r="BM131" s="174" t="s">
        <v>136</v>
      </c>
    </row>
    <row r="132" s="2" customFormat="1">
      <c r="A132" s="28"/>
      <c r="B132" s="29"/>
      <c r="C132" s="28"/>
      <c r="D132" s="176" t="s">
        <v>129</v>
      </c>
      <c r="E132" s="28"/>
      <c r="F132" s="177" t="s">
        <v>135</v>
      </c>
      <c r="G132" s="28"/>
      <c r="H132" s="28"/>
      <c r="I132" s="28"/>
      <c r="J132" s="28"/>
      <c r="K132" s="28"/>
      <c r="L132" s="29"/>
      <c r="M132" s="178"/>
      <c r="N132" s="179"/>
      <c r="O132" s="66"/>
      <c r="P132" s="66"/>
      <c r="Q132" s="66"/>
      <c r="R132" s="66"/>
      <c r="S132" s="66"/>
      <c r="T132" s="67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5" t="s">
        <v>129</v>
      </c>
      <c r="AU132" s="15" t="s">
        <v>119</v>
      </c>
    </row>
    <row r="133" s="12" customFormat="1" ht="20.88" customHeight="1">
      <c r="A133" s="12"/>
      <c r="B133" s="149"/>
      <c r="C133" s="12"/>
      <c r="D133" s="150" t="s">
        <v>74</v>
      </c>
      <c r="E133" s="159" t="s">
        <v>137</v>
      </c>
      <c r="F133" s="159" t="s">
        <v>138</v>
      </c>
      <c r="G133" s="12"/>
      <c r="H133" s="12"/>
      <c r="I133" s="12"/>
      <c r="J133" s="160">
        <f>BK133</f>
        <v>44500</v>
      </c>
      <c r="K133" s="12"/>
      <c r="L133" s="149"/>
      <c r="M133" s="153"/>
      <c r="N133" s="154"/>
      <c r="O133" s="154"/>
      <c r="P133" s="155">
        <f>SUM(P134:P137)</f>
        <v>0</v>
      </c>
      <c r="Q133" s="154"/>
      <c r="R133" s="155">
        <f>SUM(R134:R137)</f>
        <v>0</v>
      </c>
      <c r="S133" s="154"/>
      <c r="T133" s="156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0" t="s">
        <v>119</v>
      </c>
      <c r="AT133" s="157" t="s">
        <v>74</v>
      </c>
      <c r="AU133" s="157" t="s">
        <v>119</v>
      </c>
      <c r="AY133" s="150" t="s">
        <v>120</v>
      </c>
      <c r="BK133" s="158">
        <f>SUM(BK134:BK137)</f>
        <v>44500</v>
      </c>
    </row>
    <row r="134" s="2" customFormat="1" ht="16.5" customHeight="1">
      <c r="A134" s="28"/>
      <c r="B134" s="161"/>
      <c r="C134" s="162" t="s">
        <v>139</v>
      </c>
      <c r="D134" s="162" t="s">
        <v>123</v>
      </c>
      <c r="E134" s="163" t="s">
        <v>140</v>
      </c>
      <c r="F134" s="164" t="s">
        <v>141</v>
      </c>
      <c r="G134" s="165" t="s">
        <v>142</v>
      </c>
      <c r="H134" s="166">
        <v>1</v>
      </c>
      <c r="I134" s="167">
        <v>20500</v>
      </c>
      <c r="J134" s="167">
        <f>ROUND(I134*H134,2)</f>
        <v>20500</v>
      </c>
      <c r="K134" s="168"/>
      <c r="L134" s="169"/>
      <c r="M134" s="170" t="s">
        <v>1</v>
      </c>
      <c r="N134" s="171" t="s">
        <v>41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127</v>
      </c>
      <c r="AT134" s="174" t="s">
        <v>123</v>
      </c>
      <c r="AU134" s="174" t="s">
        <v>133</v>
      </c>
      <c r="AY134" s="15" t="s">
        <v>120</v>
      </c>
      <c r="BE134" s="175">
        <f>IF(N134="základní",J134,0)</f>
        <v>0</v>
      </c>
      <c r="BF134" s="175">
        <f>IF(N134="snížená",J134,0)</f>
        <v>20500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119</v>
      </c>
      <c r="BK134" s="175">
        <f>ROUND(I134*H134,2)</f>
        <v>20500</v>
      </c>
      <c r="BL134" s="15" t="s">
        <v>127</v>
      </c>
      <c r="BM134" s="174" t="s">
        <v>143</v>
      </c>
    </row>
    <row r="135" s="2" customFormat="1">
      <c r="A135" s="28"/>
      <c r="B135" s="29"/>
      <c r="C135" s="28"/>
      <c r="D135" s="176" t="s">
        <v>129</v>
      </c>
      <c r="E135" s="28"/>
      <c r="F135" s="177" t="s">
        <v>144</v>
      </c>
      <c r="G135" s="28"/>
      <c r="H135" s="28"/>
      <c r="I135" s="28"/>
      <c r="J135" s="28"/>
      <c r="K135" s="28"/>
      <c r="L135" s="29"/>
      <c r="M135" s="178"/>
      <c r="N135" s="179"/>
      <c r="O135" s="66"/>
      <c r="P135" s="66"/>
      <c r="Q135" s="66"/>
      <c r="R135" s="66"/>
      <c r="S135" s="66"/>
      <c r="T135" s="67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5" t="s">
        <v>129</v>
      </c>
      <c r="AU135" s="15" t="s">
        <v>133</v>
      </c>
    </row>
    <row r="136" s="2" customFormat="1" ht="16.5" customHeight="1">
      <c r="A136" s="28"/>
      <c r="B136" s="161"/>
      <c r="C136" s="162" t="s">
        <v>145</v>
      </c>
      <c r="D136" s="162" t="s">
        <v>123</v>
      </c>
      <c r="E136" s="163" t="s">
        <v>146</v>
      </c>
      <c r="F136" s="164" t="s">
        <v>147</v>
      </c>
      <c r="G136" s="165" t="s">
        <v>148</v>
      </c>
      <c r="H136" s="166">
        <v>1</v>
      </c>
      <c r="I136" s="167">
        <v>24000</v>
      </c>
      <c r="J136" s="167">
        <f>ROUND(I136*H136,2)</f>
        <v>24000</v>
      </c>
      <c r="K136" s="168"/>
      <c r="L136" s="169"/>
      <c r="M136" s="170" t="s">
        <v>1</v>
      </c>
      <c r="N136" s="171" t="s">
        <v>41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127</v>
      </c>
      <c r="AT136" s="174" t="s">
        <v>123</v>
      </c>
      <c r="AU136" s="174" t="s">
        <v>133</v>
      </c>
      <c r="AY136" s="15" t="s">
        <v>120</v>
      </c>
      <c r="BE136" s="175">
        <f>IF(N136="základní",J136,0)</f>
        <v>0</v>
      </c>
      <c r="BF136" s="175">
        <f>IF(N136="snížená",J136,0)</f>
        <v>24000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119</v>
      </c>
      <c r="BK136" s="175">
        <f>ROUND(I136*H136,2)</f>
        <v>24000</v>
      </c>
      <c r="BL136" s="15" t="s">
        <v>127</v>
      </c>
      <c r="BM136" s="174" t="s">
        <v>149</v>
      </c>
    </row>
    <row r="137" s="2" customFormat="1">
      <c r="A137" s="28"/>
      <c r="B137" s="29"/>
      <c r="C137" s="28"/>
      <c r="D137" s="176" t="s">
        <v>129</v>
      </c>
      <c r="E137" s="28"/>
      <c r="F137" s="177" t="s">
        <v>147</v>
      </c>
      <c r="G137" s="28"/>
      <c r="H137" s="28"/>
      <c r="I137" s="28"/>
      <c r="J137" s="28"/>
      <c r="K137" s="28"/>
      <c r="L137" s="29"/>
      <c r="M137" s="178"/>
      <c r="N137" s="179"/>
      <c r="O137" s="66"/>
      <c r="P137" s="66"/>
      <c r="Q137" s="66"/>
      <c r="R137" s="66"/>
      <c r="S137" s="66"/>
      <c r="T137" s="67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5" t="s">
        <v>129</v>
      </c>
      <c r="AU137" s="15" t="s">
        <v>133</v>
      </c>
    </row>
    <row r="138" s="12" customFormat="1" ht="22.8" customHeight="1">
      <c r="A138" s="12"/>
      <c r="B138" s="149"/>
      <c r="C138" s="12"/>
      <c r="D138" s="150" t="s">
        <v>74</v>
      </c>
      <c r="E138" s="159" t="s">
        <v>150</v>
      </c>
      <c r="F138" s="159" t="s">
        <v>151</v>
      </c>
      <c r="G138" s="12"/>
      <c r="H138" s="12"/>
      <c r="I138" s="12"/>
      <c r="J138" s="160">
        <f>BK138</f>
        <v>11790</v>
      </c>
      <c r="K138" s="12"/>
      <c r="L138" s="149"/>
      <c r="M138" s="153"/>
      <c r="N138" s="154"/>
      <c r="O138" s="154"/>
      <c r="P138" s="155">
        <f>SUM(P139:P144)</f>
        <v>0</v>
      </c>
      <c r="Q138" s="154"/>
      <c r="R138" s="155">
        <f>SUM(R139:R144)</f>
        <v>0</v>
      </c>
      <c r="S138" s="154"/>
      <c r="T138" s="156">
        <f>SUM(T139:T144)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0" t="s">
        <v>119</v>
      </c>
      <c r="AT138" s="157" t="s">
        <v>74</v>
      </c>
      <c r="AU138" s="157" t="s">
        <v>83</v>
      </c>
      <c r="AY138" s="150" t="s">
        <v>120</v>
      </c>
      <c r="BK138" s="158">
        <f>SUM(BK139:BK144)</f>
        <v>11790</v>
      </c>
    </row>
    <row r="139" s="2" customFormat="1" ht="16.5" customHeight="1">
      <c r="A139" s="28"/>
      <c r="B139" s="161"/>
      <c r="C139" s="162" t="s">
        <v>152</v>
      </c>
      <c r="D139" s="162" t="s">
        <v>123</v>
      </c>
      <c r="E139" s="163" t="s">
        <v>153</v>
      </c>
      <c r="F139" s="164" t="s">
        <v>154</v>
      </c>
      <c r="G139" s="165" t="s">
        <v>155</v>
      </c>
      <c r="H139" s="166">
        <v>30</v>
      </c>
      <c r="I139" s="167">
        <v>66</v>
      </c>
      <c r="J139" s="167">
        <f>ROUND(I139*H139,2)</f>
        <v>1980</v>
      </c>
      <c r="K139" s="168"/>
      <c r="L139" s="169"/>
      <c r="M139" s="170" t="s">
        <v>1</v>
      </c>
      <c r="N139" s="171" t="s">
        <v>41</v>
      </c>
      <c r="O139" s="172">
        <v>0</v>
      </c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127</v>
      </c>
      <c r="AT139" s="174" t="s">
        <v>123</v>
      </c>
      <c r="AU139" s="174" t="s">
        <v>119</v>
      </c>
      <c r="AY139" s="15" t="s">
        <v>120</v>
      </c>
      <c r="BE139" s="175">
        <f>IF(N139="základní",J139,0)</f>
        <v>0</v>
      </c>
      <c r="BF139" s="175">
        <f>IF(N139="snížená",J139,0)</f>
        <v>1980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119</v>
      </c>
      <c r="BK139" s="175">
        <f>ROUND(I139*H139,2)</f>
        <v>1980</v>
      </c>
      <c r="BL139" s="15" t="s">
        <v>127</v>
      </c>
      <c r="BM139" s="174" t="s">
        <v>156</v>
      </c>
    </row>
    <row r="140" s="2" customFormat="1">
      <c r="A140" s="28"/>
      <c r="B140" s="29"/>
      <c r="C140" s="28"/>
      <c r="D140" s="176" t="s">
        <v>129</v>
      </c>
      <c r="E140" s="28"/>
      <c r="F140" s="177" t="s">
        <v>154</v>
      </c>
      <c r="G140" s="28"/>
      <c r="H140" s="28"/>
      <c r="I140" s="28"/>
      <c r="J140" s="28"/>
      <c r="K140" s="28"/>
      <c r="L140" s="29"/>
      <c r="M140" s="178"/>
      <c r="N140" s="179"/>
      <c r="O140" s="66"/>
      <c r="P140" s="66"/>
      <c r="Q140" s="66"/>
      <c r="R140" s="66"/>
      <c r="S140" s="66"/>
      <c r="T140" s="67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5" t="s">
        <v>129</v>
      </c>
      <c r="AU140" s="15" t="s">
        <v>119</v>
      </c>
    </row>
    <row r="141" s="2" customFormat="1" ht="16.5" customHeight="1">
      <c r="A141" s="28"/>
      <c r="B141" s="161"/>
      <c r="C141" s="162" t="s">
        <v>157</v>
      </c>
      <c r="D141" s="162" t="s">
        <v>123</v>
      </c>
      <c r="E141" s="163" t="s">
        <v>158</v>
      </c>
      <c r="F141" s="164" t="s">
        <v>159</v>
      </c>
      <c r="G141" s="165" t="s">
        <v>155</v>
      </c>
      <c r="H141" s="166">
        <v>80</v>
      </c>
      <c r="I141" s="167">
        <v>57</v>
      </c>
      <c r="J141" s="167">
        <f>ROUND(I141*H141,2)</f>
        <v>4560</v>
      </c>
      <c r="K141" s="168"/>
      <c r="L141" s="169"/>
      <c r="M141" s="170" t="s">
        <v>1</v>
      </c>
      <c r="N141" s="171" t="s">
        <v>41</v>
      </c>
      <c r="O141" s="172">
        <v>0</v>
      </c>
      <c r="P141" s="172">
        <f>O141*H141</f>
        <v>0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4" t="s">
        <v>127</v>
      </c>
      <c r="AT141" s="174" t="s">
        <v>123</v>
      </c>
      <c r="AU141" s="174" t="s">
        <v>119</v>
      </c>
      <c r="AY141" s="15" t="s">
        <v>120</v>
      </c>
      <c r="BE141" s="175">
        <f>IF(N141="základní",J141,0)</f>
        <v>0</v>
      </c>
      <c r="BF141" s="175">
        <f>IF(N141="snížená",J141,0)</f>
        <v>4560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5" t="s">
        <v>119</v>
      </c>
      <c r="BK141" s="175">
        <f>ROUND(I141*H141,2)</f>
        <v>4560</v>
      </c>
      <c r="BL141" s="15" t="s">
        <v>127</v>
      </c>
      <c r="BM141" s="174" t="s">
        <v>160</v>
      </c>
    </row>
    <row r="142" s="2" customFormat="1">
      <c r="A142" s="28"/>
      <c r="B142" s="29"/>
      <c r="C142" s="28"/>
      <c r="D142" s="176" t="s">
        <v>129</v>
      </c>
      <c r="E142" s="28"/>
      <c r="F142" s="177" t="s">
        <v>159</v>
      </c>
      <c r="G142" s="28"/>
      <c r="H142" s="28"/>
      <c r="I142" s="28"/>
      <c r="J142" s="28"/>
      <c r="K142" s="28"/>
      <c r="L142" s="29"/>
      <c r="M142" s="178"/>
      <c r="N142" s="179"/>
      <c r="O142" s="66"/>
      <c r="P142" s="66"/>
      <c r="Q142" s="66"/>
      <c r="R142" s="66"/>
      <c r="S142" s="66"/>
      <c r="T142" s="67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5" t="s">
        <v>129</v>
      </c>
      <c r="AU142" s="15" t="s">
        <v>119</v>
      </c>
    </row>
    <row r="143" s="2" customFormat="1" ht="16.5" customHeight="1">
      <c r="A143" s="28"/>
      <c r="B143" s="161"/>
      <c r="C143" s="162" t="s">
        <v>161</v>
      </c>
      <c r="D143" s="162" t="s">
        <v>123</v>
      </c>
      <c r="E143" s="163" t="s">
        <v>162</v>
      </c>
      <c r="F143" s="164" t="s">
        <v>163</v>
      </c>
      <c r="G143" s="165" t="s">
        <v>155</v>
      </c>
      <c r="H143" s="166">
        <v>100</v>
      </c>
      <c r="I143" s="167">
        <v>52.5</v>
      </c>
      <c r="J143" s="167">
        <f>ROUND(I143*H143,2)</f>
        <v>5250</v>
      </c>
      <c r="K143" s="168"/>
      <c r="L143" s="169"/>
      <c r="M143" s="170" t="s">
        <v>1</v>
      </c>
      <c r="N143" s="171" t="s">
        <v>41</v>
      </c>
      <c r="O143" s="172">
        <v>0</v>
      </c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4" t="s">
        <v>127</v>
      </c>
      <c r="AT143" s="174" t="s">
        <v>123</v>
      </c>
      <c r="AU143" s="174" t="s">
        <v>119</v>
      </c>
      <c r="AY143" s="15" t="s">
        <v>120</v>
      </c>
      <c r="BE143" s="175">
        <f>IF(N143="základní",J143,0)</f>
        <v>0</v>
      </c>
      <c r="BF143" s="175">
        <f>IF(N143="snížená",J143,0)</f>
        <v>5250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5" t="s">
        <v>119</v>
      </c>
      <c r="BK143" s="175">
        <f>ROUND(I143*H143,2)</f>
        <v>5250</v>
      </c>
      <c r="BL143" s="15" t="s">
        <v>127</v>
      </c>
      <c r="BM143" s="174" t="s">
        <v>164</v>
      </c>
    </row>
    <row r="144" s="2" customFormat="1">
      <c r="A144" s="28"/>
      <c r="B144" s="29"/>
      <c r="C144" s="28"/>
      <c r="D144" s="176" t="s">
        <v>129</v>
      </c>
      <c r="E144" s="28"/>
      <c r="F144" s="177" t="s">
        <v>163</v>
      </c>
      <c r="G144" s="28"/>
      <c r="H144" s="28"/>
      <c r="I144" s="28"/>
      <c r="J144" s="28"/>
      <c r="K144" s="28"/>
      <c r="L144" s="29"/>
      <c r="M144" s="178"/>
      <c r="N144" s="179"/>
      <c r="O144" s="66"/>
      <c r="P144" s="66"/>
      <c r="Q144" s="66"/>
      <c r="R144" s="66"/>
      <c r="S144" s="66"/>
      <c r="T144" s="67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5" t="s">
        <v>129</v>
      </c>
      <c r="AU144" s="15" t="s">
        <v>119</v>
      </c>
    </row>
    <row r="145" s="12" customFormat="1" ht="22.8" customHeight="1">
      <c r="A145" s="12"/>
      <c r="B145" s="149"/>
      <c r="C145" s="12"/>
      <c r="D145" s="150" t="s">
        <v>74</v>
      </c>
      <c r="E145" s="159" t="s">
        <v>165</v>
      </c>
      <c r="F145" s="159" t="s">
        <v>166</v>
      </c>
      <c r="G145" s="12"/>
      <c r="H145" s="12"/>
      <c r="I145" s="12"/>
      <c r="J145" s="160">
        <f>BK145</f>
        <v>150608.39999999999</v>
      </c>
      <c r="K145" s="12"/>
      <c r="L145" s="149"/>
      <c r="M145" s="153"/>
      <c r="N145" s="154"/>
      <c r="O145" s="154"/>
      <c r="P145" s="155">
        <f>SUM(P146:P151)</f>
        <v>0</v>
      </c>
      <c r="Q145" s="154"/>
      <c r="R145" s="155">
        <f>SUM(R146:R151)</f>
        <v>0</v>
      </c>
      <c r="S145" s="154"/>
      <c r="T145" s="156">
        <f>SUM(T146:T151)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0" t="s">
        <v>119</v>
      </c>
      <c r="AT145" s="157" t="s">
        <v>74</v>
      </c>
      <c r="AU145" s="157" t="s">
        <v>83</v>
      </c>
      <c r="AY145" s="150" t="s">
        <v>120</v>
      </c>
      <c r="BK145" s="158">
        <f>SUM(BK146:BK151)</f>
        <v>150608.39999999999</v>
      </c>
    </row>
    <row r="146" s="2" customFormat="1" ht="16.5" customHeight="1">
      <c r="A146" s="28"/>
      <c r="B146" s="161"/>
      <c r="C146" s="162" t="s">
        <v>167</v>
      </c>
      <c r="D146" s="162" t="s">
        <v>123</v>
      </c>
      <c r="E146" s="163" t="s">
        <v>168</v>
      </c>
      <c r="F146" s="164" t="s">
        <v>169</v>
      </c>
      <c r="G146" s="165" t="s">
        <v>170</v>
      </c>
      <c r="H146" s="166">
        <v>40</v>
      </c>
      <c r="I146" s="167">
        <v>51.210000000000001</v>
      </c>
      <c r="J146" s="167">
        <f>ROUND(I146*H146,2)</f>
        <v>2048.4000000000001</v>
      </c>
      <c r="K146" s="168"/>
      <c r="L146" s="169"/>
      <c r="M146" s="170" t="s">
        <v>1</v>
      </c>
      <c r="N146" s="171" t="s">
        <v>41</v>
      </c>
      <c r="O146" s="172">
        <v>0</v>
      </c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127</v>
      </c>
      <c r="AT146" s="174" t="s">
        <v>123</v>
      </c>
      <c r="AU146" s="174" t="s">
        <v>119</v>
      </c>
      <c r="AY146" s="15" t="s">
        <v>120</v>
      </c>
      <c r="BE146" s="175">
        <f>IF(N146="základní",J146,0)</f>
        <v>0</v>
      </c>
      <c r="BF146" s="175">
        <f>IF(N146="snížená",J146,0)</f>
        <v>2048.4000000000001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119</v>
      </c>
      <c r="BK146" s="175">
        <f>ROUND(I146*H146,2)</f>
        <v>2048.4000000000001</v>
      </c>
      <c r="BL146" s="15" t="s">
        <v>127</v>
      </c>
      <c r="BM146" s="174" t="s">
        <v>171</v>
      </c>
    </row>
    <row r="147" s="2" customFormat="1">
      <c r="A147" s="28"/>
      <c r="B147" s="29"/>
      <c r="C147" s="28"/>
      <c r="D147" s="176" t="s">
        <v>129</v>
      </c>
      <c r="E147" s="28"/>
      <c r="F147" s="177" t="s">
        <v>169</v>
      </c>
      <c r="G147" s="28"/>
      <c r="H147" s="28"/>
      <c r="I147" s="28"/>
      <c r="J147" s="28"/>
      <c r="K147" s="28"/>
      <c r="L147" s="29"/>
      <c r="M147" s="178"/>
      <c r="N147" s="179"/>
      <c r="O147" s="66"/>
      <c r="P147" s="66"/>
      <c r="Q147" s="66"/>
      <c r="R147" s="66"/>
      <c r="S147" s="66"/>
      <c r="T147" s="67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5" t="s">
        <v>129</v>
      </c>
      <c r="AU147" s="15" t="s">
        <v>119</v>
      </c>
    </row>
    <row r="148" s="2" customFormat="1" ht="16.5" customHeight="1">
      <c r="A148" s="28"/>
      <c r="B148" s="161"/>
      <c r="C148" s="162" t="s">
        <v>172</v>
      </c>
      <c r="D148" s="162" t="s">
        <v>123</v>
      </c>
      <c r="E148" s="163" t="s">
        <v>173</v>
      </c>
      <c r="F148" s="164" t="s">
        <v>174</v>
      </c>
      <c r="G148" s="165" t="s">
        <v>155</v>
      </c>
      <c r="H148" s="166">
        <v>1480</v>
      </c>
      <c r="I148" s="167">
        <v>55</v>
      </c>
      <c r="J148" s="167">
        <f>ROUND(I148*H148,2)</f>
        <v>81400</v>
      </c>
      <c r="K148" s="168"/>
      <c r="L148" s="169"/>
      <c r="M148" s="170" t="s">
        <v>1</v>
      </c>
      <c r="N148" s="171" t="s">
        <v>41</v>
      </c>
      <c r="O148" s="172">
        <v>0</v>
      </c>
      <c r="P148" s="172">
        <f>O148*H148</f>
        <v>0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4" t="s">
        <v>127</v>
      </c>
      <c r="AT148" s="174" t="s">
        <v>123</v>
      </c>
      <c r="AU148" s="174" t="s">
        <v>119</v>
      </c>
      <c r="AY148" s="15" t="s">
        <v>120</v>
      </c>
      <c r="BE148" s="175">
        <f>IF(N148="základní",J148,0)</f>
        <v>0</v>
      </c>
      <c r="BF148" s="175">
        <f>IF(N148="snížená",J148,0)</f>
        <v>81400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5" t="s">
        <v>119</v>
      </c>
      <c r="BK148" s="175">
        <f>ROUND(I148*H148,2)</f>
        <v>81400</v>
      </c>
      <c r="BL148" s="15" t="s">
        <v>127</v>
      </c>
      <c r="BM148" s="174" t="s">
        <v>175</v>
      </c>
    </row>
    <row r="149" s="2" customFormat="1">
      <c r="A149" s="28"/>
      <c r="B149" s="29"/>
      <c r="C149" s="28"/>
      <c r="D149" s="176" t="s">
        <v>129</v>
      </c>
      <c r="E149" s="28"/>
      <c r="F149" s="177" t="s">
        <v>174</v>
      </c>
      <c r="G149" s="28"/>
      <c r="H149" s="28"/>
      <c r="I149" s="28"/>
      <c r="J149" s="28"/>
      <c r="K149" s="28"/>
      <c r="L149" s="29"/>
      <c r="M149" s="178"/>
      <c r="N149" s="179"/>
      <c r="O149" s="66"/>
      <c r="P149" s="66"/>
      <c r="Q149" s="66"/>
      <c r="R149" s="66"/>
      <c r="S149" s="66"/>
      <c r="T149" s="67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5" t="s">
        <v>129</v>
      </c>
      <c r="AU149" s="15" t="s">
        <v>119</v>
      </c>
    </row>
    <row r="150" s="2" customFormat="1" ht="16.5" customHeight="1">
      <c r="A150" s="28"/>
      <c r="B150" s="161"/>
      <c r="C150" s="162" t="s">
        <v>176</v>
      </c>
      <c r="D150" s="162" t="s">
        <v>123</v>
      </c>
      <c r="E150" s="163" t="s">
        <v>177</v>
      </c>
      <c r="F150" s="164" t="s">
        <v>178</v>
      </c>
      <c r="G150" s="165" t="s">
        <v>155</v>
      </c>
      <c r="H150" s="166">
        <v>1460</v>
      </c>
      <c r="I150" s="167">
        <v>46</v>
      </c>
      <c r="J150" s="167">
        <f>ROUND(I150*H150,2)</f>
        <v>67160</v>
      </c>
      <c r="K150" s="168"/>
      <c r="L150" s="169"/>
      <c r="M150" s="170" t="s">
        <v>1</v>
      </c>
      <c r="N150" s="171" t="s">
        <v>41</v>
      </c>
      <c r="O150" s="172">
        <v>0</v>
      </c>
      <c r="P150" s="172">
        <f>O150*H150</f>
        <v>0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4" t="s">
        <v>127</v>
      </c>
      <c r="AT150" s="174" t="s">
        <v>123</v>
      </c>
      <c r="AU150" s="174" t="s">
        <v>119</v>
      </c>
      <c r="AY150" s="15" t="s">
        <v>120</v>
      </c>
      <c r="BE150" s="175">
        <f>IF(N150="základní",J150,0)</f>
        <v>0</v>
      </c>
      <c r="BF150" s="175">
        <f>IF(N150="snížená",J150,0)</f>
        <v>67160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5" t="s">
        <v>119</v>
      </c>
      <c r="BK150" s="175">
        <f>ROUND(I150*H150,2)</f>
        <v>67160</v>
      </c>
      <c r="BL150" s="15" t="s">
        <v>127</v>
      </c>
      <c r="BM150" s="174" t="s">
        <v>179</v>
      </c>
    </row>
    <row r="151" s="2" customFormat="1">
      <c r="A151" s="28"/>
      <c r="B151" s="29"/>
      <c r="C151" s="28"/>
      <c r="D151" s="176" t="s">
        <v>129</v>
      </c>
      <c r="E151" s="28"/>
      <c r="F151" s="177" t="s">
        <v>178</v>
      </c>
      <c r="G151" s="28"/>
      <c r="H151" s="28"/>
      <c r="I151" s="28"/>
      <c r="J151" s="28"/>
      <c r="K151" s="28"/>
      <c r="L151" s="29"/>
      <c r="M151" s="178"/>
      <c r="N151" s="179"/>
      <c r="O151" s="66"/>
      <c r="P151" s="66"/>
      <c r="Q151" s="66"/>
      <c r="R151" s="66"/>
      <c r="S151" s="66"/>
      <c r="T151" s="67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5" t="s">
        <v>129</v>
      </c>
      <c r="AU151" s="15" t="s">
        <v>119</v>
      </c>
    </row>
    <row r="152" s="12" customFormat="1" ht="22.8" customHeight="1">
      <c r="A152" s="12"/>
      <c r="B152" s="149"/>
      <c r="C152" s="12"/>
      <c r="D152" s="150" t="s">
        <v>74</v>
      </c>
      <c r="E152" s="159" t="s">
        <v>180</v>
      </c>
      <c r="F152" s="159" t="s">
        <v>181</v>
      </c>
      <c r="G152" s="12"/>
      <c r="H152" s="12"/>
      <c r="I152" s="12"/>
      <c r="J152" s="160">
        <f>BK152</f>
        <v>43600.459999999999</v>
      </c>
      <c r="K152" s="12"/>
      <c r="L152" s="149"/>
      <c r="M152" s="153"/>
      <c r="N152" s="154"/>
      <c r="O152" s="154"/>
      <c r="P152" s="155">
        <f>SUM(P153:P176)</f>
        <v>0</v>
      </c>
      <c r="Q152" s="154"/>
      <c r="R152" s="155">
        <f>SUM(R153:R176)</f>
        <v>0</v>
      </c>
      <c r="S152" s="154"/>
      <c r="T152" s="156">
        <f>SUM(T153:T176)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0" t="s">
        <v>119</v>
      </c>
      <c r="AT152" s="157" t="s">
        <v>74</v>
      </c>
      <c r="AU152" s="157" t="s">
        <v>83</v>
      </c>
      <c r="AY152" s="150" t="s">
        <v>120</v>
      </c>
      <c r="BK152" s="158">
        <f>SUM(BK153:BK176)</f>
        <v>43600.459999999999</v>
      </c>
    </row>
    <row r="153" s="2" customFormat="1" ht="24.15" customHeight="1">
      <c r="A153" s="28"/>
      <c r="B153" s="161"/>
      <c r="C153" s="162" t="s">
        <v>8</v>
      </c>
      <c r="D153" s="162" t="s">
        <v>123</v>
      </c>
      <c r="E153" s="163" t="s">
        <v>182</v>
      </c>
      <c r="F153" s="164" t="s">
        <v>183</v>
      </c>
      <c r="G153" s="165" t="s">
        <v>126</v>
      </c>
      <c r="H153" s="166">
        <v>1</v>
      </c>
      <c r="I153" s="167">
        <v>347</v>
      </c>
      <c r="J153" s="167">
        <f>ROUND(I153*H153,2)</f>
        <v>347</v>
      </c>
      <c r="K153" s="168"/>
      <c r="L153" s="169"/>
      <c r="M153" s="170" t="s">
        <v>1</v>
      </c>
      <c r="N153" s="171" t="s">
        <v>41</v>
      </c>
      <c r="O153" s="172">
        <v>0</v>
      </c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74" t="s">
        <v>127</v>
      </c>
      <c r="AT153" s="174" t="s">
        <v>123</v>
      </c>
      <c r="AU153" s="174" t="s">
        <v>119</v>
      </c>
      <c r="AY153" s="15" t="s">
        <v>120</v>
      </c>
      <c r="BE153" s="175">
        <f>IF(N153="základní",J153,0)</f>
        <v>0</v>
      </c>
      <c r="BF153" s="175">
        <f>IF(N153="snížená",J153,0)</f>
        <v>347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5" t="s">
        <v>119</v>
      </c>
      <c r="BK153" s="175">
        <f>ROUND(I153*H153,2)</f>
        <v>347</v>
      </c>
      <c r="BL153" s="15" t="s">
        <v>127</v>
      </c>
      <c r="BM153" s="174" t="s">
        <v>184</v>
      </c>
    </row>
    <row r="154" s="2" customFormat="1">
      <c r="A154" s="28"/>
      <c r="B154" s="29"/>
      <c r="C154" s="28"/>
      <c r="D154" s="176" t="s">
        <v>129</v>
      </c>
      <c r="E154" s="28"/>
      <c r="F154" s="177" t="s">
        <v>183</v>
      </c>
      <c r="G154" s="28"/>
      <c r="H154" s="28"/>
      <c r="I154" s="28"/>
      <c r="J154" s="28"/>
      <c r="K154" s="28"/>
      <c r="L154" s="29"/>
      <c r="M154" s="178"/>
      <c r="N154" s="179"/>
      <c r="O154" s="66"/>
      <c r="P154" s="66"/>
      <c r="Q154" s="66"/>
      <c r="R154" s="66"/>
      <c r="S154" s="66"/>
      <c r="T154" s="67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5" t="s">
        <v>129</v>
      </c>
      <c r="AU154" s="15" t="s">
        <v>119</v>
      </c>
    </row>
    <row r="155" s="2" customFormat="1" ht="16.5" customHeight="1">
      <c r="A155" s="28"/>
      <c r="B155" s="161"/>
      <c r="C155" s="162" t="s">
        <v>185</v>
      </c>
      <c r="D155" s="162" t="s">
        <v>123</v>
      </c>
      <c r="E155" s="163" t="s">
        <v>186</v>
      </c>
      <c r="F155" s="164" t="s">
        <v>187</v>
      </c>
      <c r="G155" s="165" t="s">
        <v>126</v>
      </c>
      <c r="H155" s="166">
        <v>1</v>
      </c>
      <c r="I155" s="167">
        <v>448</v>
      </c>
      <c r="J155" s="167">
        <f>ROUND(I155*H155,2)</f>
        <v>448</v>
      </c>
      <c r="K155" s="168"/>
      <c r="L155" s="169"/>
      <c r="M155" s="170" t="s">
        <v>1</v>
      </c>
      <c r="N155" s="171" t="s">
        <v>41</v>
      </c>
      <c r="O155" s="172">
        <v>0</v>
      </c>
      <c r="P155" s="172">
        <f>O155*H155</f>
        <v>0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74" t="s">
        <v>127</v>
      </c>
      <c r="AT155" s="174" t="s">
        <v>123</v>
      </c>
      <c r="AU155" s="174" t="s">
        <v>119</v>
      </c>
      <c r="AY155" s="15" t="s">
        <v>120</v>
      </c>
      <c r="BE155" s="175">
        <f>IF(N155="základní",J155,0)</f>
        <v>0</v>
      </c>
      <c r="BF155" s="175">
        <f>IF(N155="snížená",J155,0)</f>
        <v>448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5" t="s">
        <v>119</v>
      </c>
      <c r="BK155" s="175">
        <f>ROUND(I155*H155,2)</f>
        <v>448</v>
      </c>
      <c r="BL155" s="15" t="s">
        <v>127</v>
      </c>
      <c r="BM155" s="174" t="s">
        <v>188</v>
      </c>
    </row>
    <row r="156" s="2" customFormat="1">
      <c r="A156" s="28"/>
      <c r="B156" s="29"/>
      <c r="C156" s="28"/>
      <c r="D156" s="176" t="s">
        <v>129</v>
      </c>
      <c r="E156" s="28"/>
      <c r="F156" s="177" t="s">
        <v>187</v>
      </c>
      <c r="G156" s="28"/>
      <c r="H156" s="28"/>
      <c r="I156" s="28"/>
      <c r="J156" s="28"/>
      <c r="K156" s="28"/>
      <c r="L156" s="29"/>
      <c r="M156" s="178"/>
      <c r="N156" s="179"/>
      <c r="O156" s="66"/>
      <c r="P156" s="66"/>
      <c r="Q156" s="66"/>
      <c r="R156" s="66"/>
      <c r="S156" s="66"/>
      <c r="T156" s="67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T156" s="15" t="s">
        <v>129</v>
      </c>
      <c r="AU156" s="15" t="s">
        <v>119</v>
      </c>
    </row>
    <row r="157" s="2" customFormat="1" ht="16.5" customHeight="1">
      <c r="A157" s="28"/>
      <c r="B157" s="161"/>
      <c r="C157" s="162" t="s">
        <v>189</v>
      </c>
      <c r="D157" s="162" t="s">
        <v>123</v>
      </c>
      <c r="E157" s="163" t="s">
        <v>190</v>
      </c>
      <c r="F157" s="164" t="s">
        <v>191</v>
      </c>
      <c r="G157" s="165" t="s">
        <v>126</v>
      </c>
      <c r="H157" s="166">
        <v>12</v>
      </c>
      <c r="I157" s="167">
        <v>267.60000000000002</v>
      </c>
      <c r="J157" s="167">
        <f>ROUND(I157*H157,2)</f>
        <v>3211.1999999999998</v>
      </c>
      <c r="K157" s="168"/>
      <c r="L157" s="169"/>
      <c r="M157" s="170" t="s">
        <v>1</v>
      </c>
      <c r="N157" s="171" t="s">
        <v>41</v>
      </c>
      <c r="O157" s="172">
        <v>0</v>
      </c>
      <c r="P157" s="172">
        <f>O157*H157</f>
        <v>0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74" t="s">
        <v>127</v>
      </c>
      <c r="AT157" s="174" t="s">
        <v>123</v>
      </c>
      <c r="AU157" s="174" t="s">
        <v>119</v>
      </c>
      <c r="AY157" s="15" t="s">
        <v>120</v>
      </c>
      <c r="BE157" s="175">
        <f>IF(N157="základní",J157,0)</f>
        <v>0</v>
      </c>
      <c r="BF157" s="175">
        <f>IF(N157="snížená",J157,0)</f>
        <v>3211.1999999999998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5" t="s">
        <v>119</v>
      </c>
      <c r="BK157" s="175">
        <f>ROUND(I157*H157,2)</f>
        <v>3211.1999999999998</v>
      </c>
      <c r="BL157" s="15" t="s">
        <v>127</v>
      </c>
      <c r="BM157" s="174" t="s">
        <v>192</v>
      </c>
    </row>
    <row r="158" s="2" customFormat="1">
      <c r="A158" s="28"/>
      <c r="B158" s="29"/>
      <c r="C158" s="28"/>
      <c r="D158" s="176" t="s">
        <v>129</v>
      </c>
      <c r="E158" s="28"/>
      <c r="F158" s="177" t="s">
        <v>191</v>
      </c>
      <c r="G158" s="28"/>
      <c r="H158" s="28"/>
      <c r="I158" s="28"/>
      <c r="J158" s="28"/>
      <c r="K158" s="28"/>
      <c r="L158" s="29"/>
      <c r="M158" s="178"/>
      <c r="N158" s="179"/>
      <c r="O158" s="66"/>
      <c r="P158" s="66"/>
      <c r="Q158" s="66"/>
      <c r="R158" s="66"/>
      <c r="S158" s="66"/>
      <c r="T158" s="67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T158" s="15" t="s">
        <v>129</v>
      </c>
      <c r="AU158" s="15" t="s">
        <v>119</v>
      </c>
    </row>
    <row r="159" s="2" customFormat="1" ht="16.5" customHeight="1">
      <c r="A159" s="28"/>
      <c r="B159" s="161"/>
      <c r="C159" s="162" t="s">
        <v>193</v>
      </c>
      <c r="D159" s="162" t="s">
        <v>123</v>
      </c>
      <c r="E159" s="163" t="s">
        <v>194</v>
      </c>
      <c r="F159" s="164" t="s">
        <v>195</v>
      </c>
      <c r="G159" s="165" t="s">
        <v>126</v>
      </c>
      <c r="H159" s="166">
        <v>46</v>
      </c>
      <c r="I159" s="167">
        <v>322.80000000000001</v>
      </c>
      <c r="J159" s="167">
        <f>ROUND(I159*H159,2)</f>
        <v>14848.799999999999</v>
      </c>
      <c r="K159" s="168"/>
      <c r="L159" s="169"/>
      <c r="M159" s="170" t="s">
        <v>1</v>
      </c>
      <c r="N159" s="171" t="s">
        <v>41</v>
      </c>
      <c r="O159" s="172">
        <v>0</v>
      </c>
      <c r="P159" s="172">
        <f>O159*H159</f>
        <v>0</v>
      </c>
      <c r="Q159" s="172">
        <v>0</v>
      </c>
      <c r="R159" s="172">
        <f>Q159*H159</f>
        <v>0</v>
      </c>
      <c r="S159" s="172">
        <v>0</v>
      </c>
      <c r="T159" s="173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74" t="s">
        <v>127</v>
      </c>
      <c r="AT159" s="174" t="s">
        <v>123</v>
      </c>
      <c r="AU159" s="174" t="s">
        <v>119</v>
      </c>
      <c r="AY159" s="15" t="s">
        <v>120</v>
      </c>
      <c r="BE159" s="175">
        <f>IF(N159="základní",J159,0)</f>
        <v>0</v>
      </c>
      <c r="BF159" s="175">
        <f>IF(N159="snížená",J159,0)</f>
        <v>14848.799999999999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5" t="s">
        <v>119</v>
      </c>
      <c r="BK159" s="175">
        <f>ROUND(I159*H159,2)</f>
        <v>14848.799999999999</v>
      </c>
      <c r="BL159" s="15" t="s">
        <v>127</v>
      </c>
      <c r="BM159" s="174" t="s">
        <v>196</v>
      </c>
    </row>
    <row r="160" s="2" customFormat="1">
      <c r="A160" s="28"/>
      <c r="B160" s="29"/>
      <c r="C160" s="28"/>
      <c r="D160" s="176" t="s">
        <v>129</v>
      </c>
      <c r="E160" s="28"/>
      <c r="F160" s="177" t="s">
        <v>195</v>
      </c>
      <c r="G160" s="28"/>
      <c r="H160" s="28"/>
      <c r="I160" s="28"/>
      <c r="J160" s="28"/>
      <c r="K160" s="28"/>
      <c r="L160" s="29"/>
      <c r="M160" s="178"/>
      <c r="N160" s="179"/>
      <c r="O160" s="66"/>
      <c r="P160" s="66"/>
      <c r="Q160" s="66"/>
      <c r="R160" s="66"/>
      <c r="S160" s="66"/>
      <c r="T160" s="67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5" t="s">
        <v>129</v>
      </c>
      <c r="AU160" s="15" t="s">
        <v>119</v>
      </c>
    </row>
    <row r="161" s="2" customFormat="1" ht="16.5" customHeight="1">
      <c r="A161" s="28"/>
      <c r="B161" s="161"/>
      <c r="C161" s="162" t="s">
        <v>197</v>
      </c>
      <c r="D161" s="162" t="s">
        <v>123</v>
      </c>
      <c r="E161" s="163" t="s">
        <v>198</v>
      </c>
      <c r="F161" s="164" t="s">
        <v>199</v>
      </c>
      <c r="G161" s="165" t="s">
        <v>126</v>
      </c>
      <c r="H161" s="166">
        <v>2</v>
      </c>
      <c r="I161" s="167">
        <v>379</v>
      </c>
      <c r="J161" s="167">
        <f>ROUND(I161*H161,2)</f>
        <v>758</v>
      </c>
      <c r="K161" s="168"/>
      <c r="L161" s="169"/>
      <c r="M161" s="170" t="s">
        <v>1</v>
      </c>
      <c r="N161" s="171" t="s">
        <v>41</v>
      </c>
      <c r="O161" s="172">
        <v>0</v>
      </c>
      <c r="P161" s="172">
        <f>O161*H161</f>
        <v>0</v>
      </c>
      <c r="Q161" s="172">
        <v>0</v>
      </c>
      <c r="R161" s="172">
        <f>Q161*H161</f>
        <v>0</v>
      </c>
      <c r="S161" s="172">
        <v>0</v>
      </c>
      <c r="T161" s="173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74" t="s">
        <v>127</v>
      </c>
      <c r="AT161" s="174" t="s">
        <v>123</v>
      </c>
      <c r="AU161" s="174" t="s">
        <v>119</v>
      </c>
      <c r="AY161" s="15" t="s">
        <v>120</v>
      </c>
      <c r="BE161" s="175">
        <f>IF(N161="základní",J161,0)</f>
        <v>0</v>
      </c>
      <c r="BF161" s="175">
        <f>IF(N161="snížená",J161,0)</f>
        <v>758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5" t="s">
        <v>119</v>
      </c>
      <c r="BK161" s="175">
        <f>ROUND(I161*H161,2)</f>
        <v>758</v>
      </c>
      <c r="BL161" s="15" t="s">
        <v>127</v>
      </c>
      <c r="BM161" s="174" t="s">
        <v>200</v>
      </c>
    </row>
    <row r="162" s="2" customFormat="1">
      <c r="A162" s="28"/>
      <c r="B162" s="29"/>
      <c r="C162" s="28"/>
      <c r="D162" s="176" t="s">
        <v>129</v>
      </c>
      <c r="E162" s="28"/>
      <c r="F162" s="177" t="s">
        <v>199</v>
      </c>
      <c r="G162" s="28"/>
      <c r="H162" s="28"/>
      <c r="I162" s="28"/>
      <c r="J162" s="28"/>
      <c r="K162" s="28"/>
      <c r="L162" s="29"/>
      <c r="M162" s="178"/>
      <c r="N162" s="179"/>
      <c r="O162" s="66"/>
      <c r="P162" s="66"/>
      <c r="Q162" s="66"/>
      <c r="R162" s="66"/>
      <c r="S162" s="66"/>
      <c r="T162" s="67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5" t="s">
        <v>129</v>
      </c>
      <c r="AU162" s="15" t="s">
        <v>119</v>
      </c>
    </row>
    <row r="163" s="2" customFormat="1" ht="16.5" customHeight="1">
      <c r="A163" s="28"/>
      <c r="B163" s="161"/>
      <c r="C163" s="162" t="s">
        <v>201</v>
      </c>
      <c r="D163" s="162" t="s">
        <v>123</v>
      </c>
      <c r="E163" s="163" t="s">
        <v>202</v>
      </c>
      <c r="F163" s="164" t="s">
        <v>203</v>
      </c>
      <c r="G163" s="165" t="s">
        <v>126</v>
      </c>
      <c r="H163" s="166">
        <v>88</v>
      </c>
      <c r="I163" s="167">
        <v>93.799999999999997</v>
      </c>
      <c r="J163" s="167">
        <f>ROUND(I163*H163,2)</f>
        <v>8254.3999999999996</v>
      </c>
      <c r="K163" s="168"/>
      <c r="L163" s="169"/>
      <c r="M163" s="170" t="s">
        <v>1</v>
      </c>
      <c r="N163" s="171" t="s">
        <v>41</v>
      </c>
      <c r="O163" s="172">
        <v>0</v>
      </c>
      <c r="P163" s="172">
        <f>O163*H163</f>
        <v>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74" t="s">
        <v>127</v>
      </c>
      <c r="AT163" s="174" t="s">
        <v>123</v>
      </c>
      <c r="AU163" s="174" t="s">
        <v>119</v>
      </c>
      <c r="AY163" s="15" t="s">
        <v>120</v>
      </c>
      <c r="BE163" s="175">
        <f>IF(N163="základní",J163,0)</f>
        <v>0</v>
      </c>
      <c r="BF163" s="175">
        <f>IF(N163="snížená",J163,0)</f>
        <v>8254.3999999999996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5" t="s">
        <v>119</v>
      </c>
      <c r="BK163" s="175">
        <f>ROUND(I163*H163,2)</f>
        <v>8254.3999999999996</v>
      </c>
      <c r="BL163" s="15" t="s">
        <v>127</v>
      </c>
      <c r="BM163" s="174" t="s">
        <v>204</v>
      </c>
    </row>
    <row r="164" s="2" customFormat="1">
      <c r="A164" s="28"/>
      <c r="B164" s="29"/>
      <c r="C164" s="28"/>
      <c r="D164" s="176" t="s">
        <v>129</v>
      </c>
      <c r="E164" s="28"/>
      <c r="F164" s="177" t="s">
        <v>203</v>
      </c>
      <c r="G164" s="28"/>
      <c r="H164" s="28"/>
      <c r="I164" s="28"/>
      <c r="J164" s="28"/>
      <c r="K164" s="28"/>
      <c r="L164" s="29"/>
      <c r="M164" s="178"/>
      <c r="N164" s="179"/>
      <c r="O164" s="66"/>
      <c r="P164" s="66"/>
      <c r="Q164" s="66"/>
      <c r="R164" s="66"/>
      <c r="S164" s="66"/>
      <c r="T164" s="67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5" t="s">
        <v>129</v>
      </c>
      <c r="AU164" s="15" t="s">
        <v>119</v>
      </c>
    </row>
    <row r="165" s="2" customFormat="1" ht="16.5" customHeight="1">
      <c r="A165" s="28"/>
      <c r="B165" s="161"/>
      <c r="C165" s="162" t="s">
        <v>205</v>
      </c>
      <c r="D165" s="162" t="s">
        <v>123</v>
      </c>
      <c r="E165" s="163" t="s">
        <v>206</v>
      </c>
      <c r="F165" s="164" t="s">
        <v>207</v>
      </c>
      <c r="G165" s="165" t="s">
        <v>126</v>
      </c>
      <c r="H165" s="166">
        <v>6</v>
      </c>
      <c r="I165" s="167">
        <v>181.91</v>
      </c>
      <c r="J165" s="167">
        <f>ROUND(I165*H165,2)</f>
        <v>1091.46</v>
      </c>
      <c r="K165" s="168"/>
      <c r="L165" s="169"/>
      <c r="M165" s="170" t="s">
        <v>1</v>
      </c>
      <c r="N165" s="171" t="s">
        <v>41</v>
      </c>
      <c r="O165" s="172">
        <v>0</v>
      </c>
      <c r="P165" s="172">
        <f>O165*H165</f>
        <v>0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74" t="s">
        <v>127</v>
      </c>
      <c r="AT165" s="174" t="s">
        <v>123</v>
      </c>
      <c r="AU165" s="174" t="s">
        <v>119</v>
      </c>
      <c r="AY165" s="15" t="s">
        <v>120</v>
      </c>
      <c r="BE165" s="175">
        <f>IF(N165="základní",J165,0)</f>
        <v>0</v>
      </c>
      <c r="BF165" s="175">
        <f>IF(N165="snížená",J165,0)</f>
        <v>1091.46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5" t="s">
        <v>119</v>
      </c>
      <c r="BK165" s="175">
        <f>ROUND(I165*H165,2)</f>
        <v>1091.46</v>
      </c>
      <c r="BL165" s="15" t="s">
        <v>127</v>
      </c>
      <c r="BM165" s="174" t="s">
        <v>208</v>
      </c>
    </row>
    <row r="166" s="2" customFormat="1">
      <c r="A166" s="28"/>
      <c r="B166" s="29"/>
      <c r="C166" s="28"/>
      <c r="D166" s="176" t="s">
        <v>129</v>
      </c>
      <c r="E166" s="28"/>
      <c r="F166" s="177" t="s">
        <v>207</v>
      </c>
      <c r="G166" s="28"/>
      <c r="H166" s="28"/>
      <c r="I166" s="28"/>
      <c r="J166" s="28"/>
      <c r="K166" s="28"/>
      <c r="L166" s="29"/>
      <c r="M166" s="178"/>
      <c r="N166" s="179"/>
      <c r="O166" s="66"/>
      <c r="P166" s="66"/>
      <c r="Q166" s="66"/>
      <c r="R166" s="66"/>
      <c r="S166" s="66"/>
      <c r="T166" s="67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5" t="s">
        <v>129</v>
      </c>
      <c r="AU166" s="15" t="s">
        <v>119</v>
      </c>
    </row>
    <row r="167" s="2" customFormat="1" ht="16.5" customHeight="1">
      <c r="A167" s="28"/>
      <c r="B167" s="161"/>
      <c r="C167" s="162" t="s">
        <v>209</v>
      </c>
      <c r="D167" s="162" t="s">
        <v>123</v>
      </c>
      <c r="E167" s="163" t="s">
        <v>210</v>
      </c>
      <c r="F167" s="164" t="s">
        <v>211</v>
      </c>
      <c r="G167" s="165" t="s">
        <v>126</v>
      </c>
      <c r="H167" s="166">
        <v>80</v>
      </c>
      <c r="I167" s="167">
        <v>88.799999999999997</v>
      </c>
      <c r="J167" s="167">
        <f>ROUND(I167*H167,2)</f>
        <v>7104</v>
      </c>
      <c r="K167" s="168"/>
      <c r="L167" s="169"/>
      <c r="M167" s="170" t="s">
        <v>1</v>
      </c>
      <c r="N167" s="171" t="s">
        <v>41</v>
      </c>
      <c r="O167" s="172">
        <v>0</v>
      </c>
      <c r="P167" s="172">
        <f>O167*H167</f>
        <v>0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74" t="s">
        <v>127</v>
      </c>
      <c r="AT167" s="174" t="s">
        <v>123</v>
      </c>
      <c r="AU167" s="174" t="s">
        <v>119</v>
      </c>
      <c r="AY167" s="15" t="s">
        <v>120</v>
      </c>
      <c r="BE167" s="175">
        <f>IF(N167="základní",J167,0)</f>
        <v>0</v>
      </c>
      <c r="BF167" s="175">
        <f>IF(N167="snížená",J167,0)</f>
        <v>7104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5" t="s">
        <v>119</v>
      </c>
      <c r="BK167" s="175">
        <f>ROUND(I167*H167,2)</f>
        <v>7104</v>
      </c>
      <c r="BL167" s="15" t="s">
        <v>127</v>
      </c>
      <c r="BM167" s="174" t="s">
        <v>212</v>
      </c>
    </row>
    <row r="168" s="2" customFormat="1">
      <c r="A168" s="28"/>
      <c r="B168" s="29"/>
      <c r="C168" s="28"/>
      <c r="D168" s="176" t="s">
        <v>129</v>
      </c>
      <c r="E168" s="28"/>
      <c r="F168" s="177" t="s">
        <v>211</v>
      </c>
      <c r="G168" s="28"/>
      <c r="H168" s="28"/>
      <c r="I168" s="28"/>
      <c r="J168" s="28"/>
      <c r="K168" s="28"/>
      <c r="L168" s="29"/>
      <c r="M168" s="178"/>
      <c r="N168" s="179"/>
      <c r="O168" s="66"/>
      <c r="P168" s="66"/>
      <c r="Q168" s="66"/>
      <c r="R168" s="66"/>
      <c r="S168" s="66"/>
      <c r="T168" s="67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T168" s="15" t="s">
        <v>129</v>
      </c>
      <c r="AU168" s="15" t="s">
        <v>119</v>
      </c>
    </row>
    <row r="169" s="2" customFormat="1" ht="16.5" customHeight="1">
      <c r="A169" s="28"/>
      <c r="B169" s="161"/>
      <c r="C169" s="162" t="s">
        <v>213</v>
      </c>
      <c r="D169" s="162" t="s">
        <v>123</v>
      </c>
      <c r="E169" s="163" t="s">
        <v>214</v>
      </c>
      <c r="F169" s="164" t="s">
        <v>215</v>
      </c>
      <c r="G169" s="165" t="s">
        <v>126</v>
      </c>
      <c r="H169" s="166">
        <v>3</v>
      </c>
      <c r="I169" s="167">
        <v>162.40000000000001</v>
      </c>
      <c r="J169" s="167">
        <f>ROUND(I169*H169,2)</f>
        <v>487.19999999999999</v>
      </c>
      <c r="K169" s="168"/>
      <c r="L169" s="169"/>
      <c r="M169" s="170" t="s">
        <v>1</v>
      </c>
      <c r="N169" s="171" t="s">
        <v>41</v>
      </c>
      <c r="O169" s="172">
        <v>0</v>
      </c>
      <c r="P169" s="172">
        <f>O169*H169</f>
        <v>0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74" t="s">
        <v>127</v>
      </c>
      <c r="AT169" s="174" t="s">
        <v>123</v>
      </c>
      <c r="AU169" s="174" t="s">
        <v>119</v>
      </c>
      <c r="AY169" s="15" t="s">
        <v>120</v>
      </c>
      <c r="BE169" s="175">
        <f>IF(N169="základní",J169,0)</f>
        <v>0</v>
      </c>
      <c r="BF169" s="175">
        <f>IF(N169="snížená",J169,0)</f>
        <v>487.19999999999999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5" t="s">
        <v>119</v>
      </c>
      <c r="BK169" s="175">
        <f>ROUND(I169*H169,2)</f>
        <v>487.19999999999999</v>
      </c>
      <c r="BL169" s="15" t="s">
        <v>127</v>
      </c>
      <c r="BM169" s="174" t="s">
        <v>216</v>
      </c>
    </row>
    <row r="170" s="2" customFormat="1">
      <c r="A170" s="28"/>
      <c r="B170" s="29"/>
      <c r="C170" s="28"/>
      <c r="D170" s="176" t="s">
        <v>129</v>
      </c>
      <c r="E170" s="28"/>
      <c r="F170" s="177" t="s">
        <v>215</v>
      </c>
      <c r="G170" s="28"/>
      <c r="H170" s="28"/>
      <c r="I170" s="28"/>
      <c r="J170" s="28"/>
      <c r="K170" s="28"/>
      <c r="L170" s="29"/>
      <c r="M170" s="178"/>
      <c r="N170" s="179"/>
      <c r="O170" s="66"/>
      <c r="P170" s="66"/>
      <c r="Q170" s="66"/>
      <c r="R170" s="66"/>
      <c r="S170" s="66"/>
      <c r="T170" s="67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T170" s="15" t="s">
        <v>129</v>
      </c>
      <c r="AU170" s="15" t="s">
        <v>119</v>
      </c>
    </row>
    <row r="171" s="2" customFormat="1" ht="16.5" customHeight="1">
      <c r="A171" s="28"/>
      <c r="B171" s="161"/>
      <c r="C171" s="162" t="s">
        <v>217</v>
      </c>
      <c r="D171" s="162" t="s">
        <v>123</v>
      </c>
      <c r="E171" s="163" t="s">
        <v>218</v>
      </c>
      <c r="F171" s="164" t="s">
        <v>219</v>
      </c>
      <c r="G171" s="165" t="s">
        <v>126</v>
      </c>
      <c r="H171" s="166">
        <v>1</v>
      </c>
      <c r="I171" s="167">
        <v>240.80000000000001</v>
      </c>
      <c r="J171" s="167">
        <f>ROUND(I171*H171,2)</f>
        <v>240.80000000000001</v>
      </c>
      <c r="K171" s="168"/>
      <c r="L171" s="169"/>
      <c r="M171" s="170" t="s">
        <v>1</v>
      </c>
      <c r="N171" s="171" t="s">
        <v>41</v>
      </c>
      <c r="O171" s="172">
        <v>0</v>
      </c>
      <c r="P171" s="172">
        <f>O171*H171</f>
        <v>0</v>
      </c>
      <c r="Q171" s="172">
        <v>0</v>
      </c>
      <c r="R171" s="172">
        <f>Q171*H171</f>
        <v>0</v>
      </c>
      <c r="S171" s="172">
        <v>0</v>
      </c>
      <c r="T171" s="173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74" t="s">
        <v>127</v>
      </c>
      <c r="AT171" s="174" t="s">
        <v>123</v>
      </c>
      <c r="AU171" s="174" t="s">
        <v>119</v>
      </c>
      <c r="AY171" s="15" t="s">
        <v>120</v>
      </c>
      <c r="BE171" s="175">
        <f>IF(N171="základní",J171,0)</f>
        <v>0</v>
      </c>
      <c r="BF171" s="175">
        <f>IF(N171="snížená",J171,0)</f>
        <v>240.80000000000001</v>
      </c>
      <c r="BG171" s="175">
        <f>IF(N171="zákl. přenesená",J171,0)</f>
        <v>0</v>
      </c>
      <c r="BH171" s="175">
        <f>IF(N171="sníž. přenesená",J171,0)</f>
        <v>0</v>
      </c>
      <c r="BI171" s="175">
        <f>IF(N171="nulová",J171,0)</f>
        <v>0</v>
      </c>
      <c r="BJ171" s="15" t="s">
        <v>119</v>
      </c>
      <c r="BK171" s="175">
        <f>ROUND(I171*H171,2)</f>
        <v>240.80000000000001</v>
      </c>
      <c r="BL171" s="15" t="s">
        <v>127</v>
      </c>
      <c r="BM171" s="174" t="s">
        <v>220</v>
      </c>
    </row>
    <row r="172" s="2" customFormat="1">
      <c r="A172" s="28"/>
      <c r="B172" s="29"/>
      <c r="C172" s="28"/>
      <c r="D172" s="176" t="s">
        <v>129</v>
      </c>
      <c r="E172" s="28"/>
      <c r="F172" s="177" t="s">
        <v>219</v>
      </c>
      <c r="G172" s="28"/>
      <c r="H172" s="28"/>
      <c r="I172" s="28"/>
      <c r="J172" s="28"/>
      <c r="K172" s="28"/>
      <c r="L172" s="29"/>
      <c r="M172" s="178"/>
      <c r="N172" s="179"/>
      <c r="O172" s="66"/>
      <c r="P172" s="66"/>
      <c r="Q172" s="66"/>
      <c r="R172" s="66"/>
      <c r="S172" s="66"/>
      <c r="T172" s="67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T172" s="15" t="s">
        <v>129</v>
      </c>
      <c r="AU172" s="15" t="s">
        <v>119</v>
      </c>
    </row>
    <row r="173" s="2" customFormat="1" ht="16.5" customHeight="1">
      <c r="A173" s="28"/>
      <c r="B173" s="161"/>
      <c r="C173" s="162" t="s">
        <v>221</v>
      </c>
      <c r="D173" s="162" t="s">
        <v>123</v>
      </c>
      <c r="E173" s="163" t="s">
        <v>222</v>
      </c>
      <c r="F173" s="164" t="s">
        <v>223</v>
      </c>
      <c r="G173" s="165" t="s">
        <v>126</v>
      </c>
      <c r="H173" s="166">
        <v>28</v>
      </c>
      <c r="I173" s="167">
        <v>222.80000000000001</v>
      </c>
      <c r="J173" s="167">
        <f>ROUND(I173*H173,2)</f>
        <v>6238.3999999999996</v>
      </c>
      <c r="K173" s="168"/>
      <c r="L173" s="169"/>
      <c r="M173" s="170" t="s">
        <v>1</v>
      </c>
      <c r="N173" s="171" t="s">
        <v>41</v>
      </c>
      <c r="O173" s="172">
        <v>0</v>
      </c>
      <c r="P173" s="172">
        <f>O173*H173</f>
        <v>0</v>
      </c>
      <c r="Q173" s="172">
        <v>0</v>
      </c>
      <c r="R173" s="172">
        <f>Q173*H173</f>
        <v>0</v>
      </c>
      <c r="S173" s="172">
        <v>0</v>
      </c>
      <c r="T173" s="173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74" t="s">
        <v>127</v>
      </c>
      <c r="AT173" s="174" t="s">
        <v>123</v>
      </c>
      <c r="AU173" s="174" t="s">
        <v>119</v>
      </c>
      <c r="AY173" s="15" t="s">
        <v>120</v>
      </c>
      <c r="BE173" s="175">
        <f>IF(N173="základní",J173,0)</f>
        <v>0</v>
      </c>
      <c r="BF173" s="175">
        <f>IF(N173="snížená",J173,0)</f>
        <v>6238.3999999999996</v>
      </c>
      <c r="BG173" s="175">
        <f>IF(N173="zákl. přenesená",J173,0)</f>
        <v>0</v>
      </c>
      <c r="BH173" s="175">
        <f>IF(N173="sníž. přenesená",J173,0)</f>
        <v>0</v>
      </c>
      <c r="BI173" s="175">
        <f>IF(N173="nulová",J173,0)</f>
        <v>0</v>
      </c>
      <c r="BJ173" s="15" t="s">
        <v>119</v>
      </c>
      <c r="BK173" s="175">
        <f>ROUND(I173*H173,2)</f>
        <v>6238.3999999999996</v>
      </c>
      <c r="BL173" s="15" t="s">
        <v>127</v>
      </c>
      <c r="BM173" s="174" t="s">
        <v>224</v>
      </c>
    </row>
    <row r="174" s="2" customFormat="1">
      <c r="A174" s="28"/>
      <c r="B174" s="29"/>
      <c r="C174" s="28"/>
      <c r="D174" s="176" t="s">
        <v>129</v>
      </c>
      <c r="E174" s="28"/>
      <c r="F174" s="177" t="s">
        <v>223</v>
      </c>
      <c r="G174" s="28"/>
      <c r="H174" s="28"/>
      <c r="I174" s="28"/>
      <c r="J174" s="28"/>
      <c r="K174" s="28"/>
      <c r="L174" s="29"/>
      <c r="M174" s="178"/>
      <c r="N174" s="179"/>
      <c r="O174" s="66"/>
      <c r="P174" s="66"/>
      <c r="Q174" s="66"/>
      <c r="R174" s="66"/>
      <c r="S174" s="66"/>
      <c r="T174" s="67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5" t="s">
        <v>129</v>
      </c>
      <c r="AU174" s="15" t="s">
        <v>119</v>
      </c>
    </row>
    <row r="175" s="2" customFormat="1" ht="16.5" customHeight="1">
      <c r="A175" s="28"/>
      <c r="B175" s="161"/>
      <c r="C175" s="162" t="s">
        <v>225</v>
      </c>
      <c r="D175" s="162" t="s">
        <v>123</v>
      </c>
      <c r="E175" s="163" t="s">
        <v>226</v>
      </c>
      <c r="F175" s="164" t="s">
        <v>227</v>
      </c>
      <c r="G175" s="165" t="s">
        <v>126</v>
      </c>
      <c r="H175" s="166">
        <v>2</v>
      </c>
      <c r="I175" s="167">
        <v>285.60000000000002</v>
      </c>
      <c r="J175" s="167">
        <f>ROUND(I175*H175,2)</f>
        <v>571.20000000000005</v>
      </c>
      <c r="K175" s="168"/>
      <c r="L175" s="169"/>
      <c r="M175" s="170" t="s">
        <v>1</v>
      </c>
      <c r="N175" s="171" t="s">
        <v>41</v>
      </c>
      <c r="O175" s="172">
        <v>0</v>
      </c>
      <c r="P175" s="172">
        <f>O175*H175</f>
        <v>0</v>
      </c>
      <c r="Q175" s="172">
        <v>0</v>
      </c>
      <c r="R175" s="172">
        <f>Q175*H175</f>
        <v>0</v>
      </c>
      <c r="S175" s="172">
        <v>0</v>
      </c>
      <c r="T175" s="173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74" t="s">
        <v>127</v>
      </c>
      <c r="AT175" s="174" t="s">
        <v>123</v>
      </c>
      <c r="AU175" s="174" t="s">
        <v>119</v>
      </c>
      <c r="AY175" s="15" t="s">
        <v>120</v>
      </c>
      <c r="BE175" s="175">
        <f>IF(N175="základní",J175,0)</f>
        <v>0</v>
      </c>
      <c r="BF175" s="175">
        <f>IF(N175="snížená",J175,0)</f>
        <v>571.20000000000005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15" t="s">
        <v>119</v>
      </c>
      <c r="BK175" s="175">
        <f>ROUND(I175*H175,2)</f>
        <v>571.20000000000005</v>
      </c>
      <c r="BL175" s="15" t="s">
        <v>127</v>
      </c>
      <c r="BM175" s="174" t="s">
        <v>228</v>
      </c>
    </row>
    <row r="176" s="2" customFormat="1">
      <c r="A176" s="28"/>
      <c r="B176" s="29"/>
      <c r="C176" s="28"/>
      <c r="D176" s="176" t="s">
        <v>129</v>
      </c>
      <c r="E176" s="28"/>
      <c r="F176" s="177" t="s">
        <v>227</v>
      </c>
      <c r="G176" s="28"/>
      <c r="H176" s="28"/>
      <c r="I176" s="28"/>
      <c r="J176" s="28"/>
      <c r="K176" s="28"/>
      <c r="L176" s="29"/>
      <c r="M176" s="178"/>
      <c r="N176" s="179"/>
      <c r="O176" s="66"/>
      <c r="P176" s="66"/>
      <c r="Q176" s="66"/>
      <c r="R176" s="66"/>
      <c r="S176" s="66"/>
      <c r="T176" s="67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T176" s="15" t="s">
        <v>129</v>
      </c>
      <c r="AU176" s="15" t="s">
        <v>119</v>
      </c>
    </row>
    <row r="177" s="12" customFormat="1" ht="22.8" customHeight="1">
      <c r="A177" s="12"/>
      <c r="B177" s="149"/>
      <c r="C177" s="12"/>
      <c r="D177" s="150" t="s">
        <v>74</v>
      </c>
      <c r="E177" s="159" t="s">
        <v>229</v>
      </c>
      <c r="F177" s="159" t="s">
        <v>230</v>
      </c>
      <c r="G177" s="12"/>
      <c r="H177" s="12"/>
      <c r="I177" s="12"/>
      <c r="J177" s="160">
        <f>BK177</f>
        <v>51164</v>
      </c>
      <c r="K177" s="12"/>
      <c r="L177" s="149"/>
      <c r="M177" s="153"/>
      <c r="N177" s="154"/>
      <c r="O177" s="154"/>
      <c r="P177" s="155">
        <f>SUM(P178:P181)</f>
        <v>0</v>
      </c>
      <c r="Q177" s="154"/>
      <c r="R177" s="155">
        <f>SUM(R178:R181)</f>
        <v>0</v>
      </c>
      <c r="S177" s="154"/>
      <c r="T177" s="156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50" t="s">
        <v>119</v>
      </c>
      <c r="AT177" s="157" t="s">
        <v>74</v>
      </c>
      <c r="AU177" s="157" t="s">
        <v>83</v>
      </c>
      <c r="AY177" s="150" t="s">
        <v>120</v>
      </c>
      <c r="BK177" s="158">
        <f>SUM(BK178:BK181)</f>
        <v>51164</v>
      </c>
    </row>
    <row r="178" s="2" customFormat="1" ht="16.5" customHeight="1">
      <c r="A178" s="28"/>
      <c r="B178" s="161"/>
      <c r="C178" s="162" t="s">
        <v>231</v>
      </c>
      <c r="D178" s="162" t="s">
        <v>123</v>
      </c>
      <c r="E178" s="163" t="s">
        <v>232</v>
      </c>
      <c r="F178" s="164" t="s">
        <v>233</v>
      </c>
      <c r="G178" s="165" t="s">
        <v>126</v>
      </c>
      <c r="H178" s="166">
        <v>27</v>
      </c>
      <c r="I178" s="167">
        <v>1700</v>
      </c>
      <c r="J178" s="167">
        <f>ROUND(I178*H178,2)</f>
        <v>45900</v>
      </c>
      <c r="K178" s="168"/>
      <c r="L178" s="169"/>
      <c r="M178" s="170" t="s">
        <v>1</v>
      </c>
      <c r="N178" s="171" t="s">
        <v>41</v>
      </c>
      <c r="O178" s="172">
        <v>0</v>
      </c>
      <c r="P178" s="172">
        <f>O178*H178</f>
        <v>0</v>
      </c>
      <c r="Q178" s="172">
        <v>0</v>
      </c>
      <c r="R178" s="172">
        <f>Q178*H178</f>
        <v>0</v>
      </c>
      <c r="S178" s="172">
        <v>0</v>
      </c>
      <c r="T178" s="173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74" t="s">
        <v>127</v>
      </c>
      <c r="AT178" s="174" t="s">
        <v>123</v>
      </c>
      <c r="AU178" s="174" t="s">
        <v>119</v>
      </c>
      <c r="AY178" s="15" t="s">
        <v>120</v>
      </c>
      <c r="BE178" s="175">
        <f>IF(N178="základní",J178,0)</f>
        <v>0</v>
      </c>
      <c r="BF178" s="175">
        <f>IF(N178="snížená",J178,0)</f>
        <v>45900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5" t="s">
        <v>119</v>
      </c>
      <c r="BK178" s="175">
        <f>ROUND(I178*H178,2)</f>
        <v>45900</v>
      </c>
      <c r="BL178" s="15" t="s">
        <v>127</v>
      </c>
      <c r="BM178" s="174" t="s">
        <v>234</v>
      </c>
    </row>
    <row r="179" s="2" customFormat="1">
      <c r="A179" s="28"/>
      <c r="B179" s="29"/>
      <c r="C179" s="28"/>
      <c r="D179" s="176" t="s">
        <v>129</v>
      </c>
      <c r="E179" s="28"/>
      <c r="F179" s="177" t="s">
        <v>233</v>
      </c>
      <c r="G179" s="28"/>
      <c r="H179" s="28"/>
      <c r="I179" s="28"/>
      <c r="J179" s="28"/>
      <c r="K179" s="28"/>
      <c r="L179" s="29"/>
      <c r="M179" s="178"/>
      <c r="N179" s="179"/>
      <c r="O179" s="66"/>
      <c r="P179" s="66"/>
      <c r="Q179" s="66"/>
      <c r="R179" s="66"/>
      <c r="S179" s="66"/>
      <c r="T179" s="67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5" t="s">
        <v>129</v>
      </c>
      <c r="AU179" s="15" t="s">
        <v>119</v>
      </c>
    </row>
    <row r="180" s="2" customFormat="1" ht="16.5" customHeight="1">
      <c r="A180" s="28"/>
      <c r="B180" s="161"/>
      <c r="C180" s="162" t="s">
        <v>235</v>
      </c>
      <c r="D180" s="162" t="s">
        <v>123</v>
      </c>
      <c r="E180" s="163" t="s">
        <v>236</v>
      </c>
      <c r="F180" s="164" t="s">
        <v>237</v>
      </c>
      <c r="G180" s="165" t="s">
        <v>126</v>
      </c>
      <c r="H180" s="166">
        <v>8</v>
      </c>
      <c r="I180" s="167">
        <v>658</v>
      </c>
      <c r="J180" s="167">
        <f>ROUND(I180*H180,2)</f>
        <v>5264</v>
      </c>
      <c r="K180" s="168"/>
      <c r="L180" s="169"/>
      <c r="M180" s="170" t="s">
        <v>1</v>
      </c>
      <c r="N180" s="171" t="s">
        <v>41</v>
      </c>
      <c r="O180" s="172">
        <v>0</v>
      </c>
      <c r="P180" s="172">
        <f>O180*H180</f>
        <v>0</v>
      </c>
      <c r="Q180" s="172">
        <v>0</v>
      </c>
      <c r="R180" s="172">
        <f>Q180*H180</f>
        <v>0</v>
      </c>
      <c r="S180" s="172">
        <v>0</v>
      </c>
      <c r="T180" s="173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74" t="s">
        <v>127</v>
      </c>
      <c r="AT180" s="174" t="s">
        <v>123</v>
      </c>
      <c r="AU180" s="174" t="s">
        <v>119</v>
      </c>
      <c r="AY180" s="15" t="s">
        <v>120</v>
      </c>
      <c r="BE180" s="175">
        <f>IF(N180="základní",J180,0)</f>
        <v>0</v>
      </c>
      <c r="BF180" s="175">
        <f>IF(N180="snížená",J180,0)</f>
        <v>5264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5" t="s">
        <v>119</v>
      </c>
      <c r="BK180" s="175">
        <f>ROUND(I180*H180,2)</f>
        <v>5264</v>
      </c>
      <c r="BL180" s="15" t="s">
        <v>127</v>
      </c>
      <c r="BM180" s="174" t="s">
        <v>238</v>
      </c>
    </row>
    <row r="181" s="2" customFormat="1">
      <c r="A181" s="28"/>
      <c r="B181" s="29"/>
      <c r="C181" s="28"/>
      <c r="D181" s="176" t="s">
        <v>129</v>
      </c>
      <c r="E181" s="28"/>
      <c r="F181" s="177" t="s">
        <v>237</v>
      </c>
      <c r="G181" s="28"/>
      <c r="H181" s="28"/>
      <c r="I181" s="28"/>
      <c r="J181" s="28"/>
      <c r="K181" s="28"/>
      <c r="L181" s="29"/>
      <c r="M181" s="178"/>
      <c r="N181" s="179"/>
      <c r="O181" s="66"/>
      <c r="P181" s="66"/>
      <c r="Q181" s="66"/>
      <c r="R181" s="66"/>
      <c r="S181" s="66"/>
      <c r="T181" s="67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5" t="s">
        <v>129</v>
      </c>
      <c r="AU181" s="15" t="s">
        <v>119</v>
      </c>
    </row>
    <row r="182" s="12" customFormat="1" ht="22.8" customHeight="1">
      <c r="A182" s="12"/>
      <c r="B182" s="149"/>
      <c r="C182" s="12"/>
      <c r="D182" s="150" t="s">
        <v>74</v>
      </c>
      <c r="E182" s="159" t="s">
        <v>239</v>
      </c>
      <c r="F182" s="159" t="s">
        <v>240</v>
      </c>
      <c r="G182" s="12"/>
      <c r="H182" s="12"/>
      <c r="I182" s="12"/>
      <c r="J182" s="160">
        <f>BK182</f>
        <v>268100</v>
      </c>
      <c r="K182" s="12"/>
      <c r="L182" s="149"/>
      <c r="M182" s="153"/>
      <c r="N182" s="154"/>
      <c r="O182" s="154"/>
      <c r="P182" s="155">
        <f>SUM(P183:P192)</f>
        <v>0</v>
      </c>
      <c r="Q182" s="154"/>
      <c r="R182" s="155">
        <f>SUM(R183:R192)</f>
        <v>0</v>
      </c>
      <c r="S182" s="154"/>
      <c r="T182" s="156">
        <f>SUM(T183:T192)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0" t="s">
        <v>119</v>
      </c>
      <c r="AT182" s="157" t="s">
        <v>74</v>
      </c>
      <c r="AU182" s="157" t="s">
        <v>83</v>
      </c>
      <c r="AY182" s="150" t="s">
        <v>120</v>
      </c>
      <c r="BK182" s="158">
        <f>SUM(BK183:BK192)</f>
        <v>268100</v>
      </c>
    </row>
    <row r="183" s="2" customFormat="1" ht="16.5" customHeight="1">
      <c r="A183" s="28"/>
      <c r="B183" s="161"/>
      <c r="C183" s="180" t="s">
        <v>241</v>
      </c>
      <c r="D183" s="180" t="s">
        <v>242</v>
      </c>
      <c r="E183" s="181" t="s">
        <v>243</v>
      </c>
      <c r="F183" s="182" t="s">
        <v>244</v>
      </c>
      <c r="G183" s="183" t="s">
        <v>245</v>
      </c>
      <c r="H183" s="184">
        <v>2</v>
      </c>
      <c r="I183" s="185">
        <v>11600</v>
      </c>
      <c r="J183" s="185">
        <f>ROUND(I183*H183,2)</f>
        <v>23200</v>
      </c>
      <c r="K183" s="186"/>
      <c r="L183" s="29"/>
      <c r="M183" s="187" t="s">
        <v>1</v>
      </c>
      <c r="N183" s="188" t="s">
        <v>41</v>
      </c>
      <c r="O183" s="172">
        <v>0</v>
      </c>
      <c r="P183" s="172">
        <f>O183*H183</f>
        <v>0</v>
      </c>
      <c r="Q183" s="172">
        <v>0</v>
      </c>
      <c r="R183" s="172">
        <f>Q183*H183</f>
        <v>0</v>
      </c>
      <c r="S183" s="172">
        <v>0</v>
      </c>
      <c r="T183" s="173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74" t="s">
        <v>172</v>
      </c>
      <c r="AT183" s="174" t="s">
        <v>242</v>
      </c>
      <c r="AU183" s="174" t="s">
        <v>119</v>
      </c>
      <c r="AY183" s="15" t="s">
        <v>120</v>
      </c>
      <c r="BE183" s="175">
        <f>IF(N183="základní",J183,0)</f>
        <v>0</v>
      </c>
      <c r="BF183" s="175">
        <f>IF(N183="snížená",J183,0)</f>
        <v>23200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5" t="s">
        <v>119</v>
      </c>
      <c r="BK183" s="175">
        <f>ROUND(I183*H183,2)</f>
        <v>23200</v>
      </c>
      <c r="BL183" s="15" t="s">
        <v>172</v>
      </c>
      <c r="BM183" s="174" t="s">
        <v>246</v>
      </c>
    </row>
    <row r="184" s="2" customFormat="1">
      <c r="A184" s="28"/>
      <c r="B184" s="29"/>
      <c r="C184" s="28"/>
      <c r="D184" s="176" t="s">
        <v>129</v>
      </c>
      <c r="E184" s="28"/>
      <c r="F184" s="177" t="s">
        <v>244</v>
      </c>
      <c r="G184" s="28"/>
      <c r="H184" s="28"/>
      <c r="I184" s="28"/>
      <c r="J184" s="28"/>
      <c r="K184" s="28"/>
      <c r="L184" s="29"/>
      <c r="M184" s="178"/>
      <c r="N184" s="179"/>
      <c r="O184" s="66"/>
      <c r="P184" s="66"/>
      <c r="Q184" s="66"/>
      <c r="R184" s="66"/>
      <c r="S184" s="66"/>
      <c r="T184" s="67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5" t="s">
        <v>129</v>
      </c>
      <c r="AU184" s="15" t="s">
        <v>119</v>
      </c>
    </row>
    <row r="185" s="2" customFormat="1" ht="16.5" customHeight="1">
      <c r="A185" s="28"/>
      <c r="B185" s="161"/>
      <c r="C185" s="162" t="s">
        <v>247</v>
      </c>
      <c r="D185" s="162" t="s">
        <v>123</v>
      </c>
      <c r="E185" s="163" t="s">
        <v>248</v>
      </c>
      <c r="F185" s="164" t="s">
        <v>249</v>
      </c>
      <c r="G185" s="165" t="s">
        <v>126</v>
      </c>
      <c r="H185" s="166">
        <v>2</v>
      </c>
      <c r="I185" s="167">
        <v>450</v>
      </c>
      <c r="J185" s="167">
        <f>ROUND(I185*H185,2)</f>
        <v>900</v>
      </c>
      <c r="K185" s="168"/>
      <c r="L185" s="169"/>
      <c r="M185" s="170" t="s">
        <v>1</v>
      </c>
      <c r="N185" s="171" t="s">
        <v>41</v>
      </c>
      <c r="O185" s="172">
        <v>0</v>
      </c>
      <c r="P185" s="172">
        <f>O185*H185</f>
        <v>0</v>
      </c>
      <c r="Q185" s="172">
        <v>0</v>
      </c>
      <c r="R185" s="172">
        <f>Q185*H185</f>
        <v>0</v>
      </c>
      <c r="S185" s="172">
        <v>0</v>
      </c>
      <c r="T185" s="173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74" t="s">
        <v>127</v>
      </c>
      <c r="AT185" s="174" t="s">
        <v>123</v>
      </c>
      <c r="AU185" s="174" t="s">
        <v>119</v>
      </c>
      <c r="AY185" s="15" t="s">
        <v>120</v>
      </c>
      <c r="BE185" s="175">
        <f>IF(N185="základní",J185,0)</f>
        <v>0</v>
      </c>
      <c r="BF185" s="175">
        <f>IF(N185="snížená",J185,0)</f>
        <v>900</v>
      </c>
      <c r="BG185" s="175">
        <f>IF(N185="zákl. přenesená",J185,0)</f>
        <v>0</v>
      </c>
      <c r="BH185" s="175">
        <f>IF(N185="sníž. přenesená",J185,0)</f>
        <v>0</v>
      </c>
      <c r="BI185" s="175">
        <f>IF(N185="nulová",J185,0)</f>
        <v>0</v>
      </c>
      <c r="BJ185" s="15" t="s">
        <v>119</v>
      </c>
      <c r="BK185" s="175">
        <f>ROUND(I185*H185,2)</f>
        <v>900</v>
      </c>
      <c r="BL185" s="15" t="s">
        <v>127</v>
      </c>
      <c r="BM185" s="174" t="s">
        <v>250</v>
      </c>
    </row>
    <row r="186" s="2" customFormat="1">
      <c r="A186" s="28"/>
      <c r="B186" s="29"/>
      <c r="C186" s="28"/>
      <c r="D186" s="176" t="s">
        <v>129</v>
      </c>
      <c r="E186" s="28"/>
      <c r="F186" s="177" t="s">
        <v>249</v>
      </c>
      <c r="G186" s="28"/>
      <c r="H186" s="28"/>
      <c r="I186" s="28"/>
      <c r="J186" s="28"/>
      <c r="K186" s="28"/>
      <c r="L186" s="29"/>
      <c r="M186" s="178"/>
      <c r="N186" s="179"/>
      <c r="O186" s="66"/>
      <c r="P186" s="66"/>
      <c r="Q186" s="66"/>
      <c r="R186" s="66"/>
      <c r="S186" s="66"/>
      <c r="T186" s="67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5" t="s">
        <v>129</v>
      </c>
      <c r="AU186" s="15" t="s">
        <v>119</v>
      </c>
    </row>
    <row r="187" s="2" customFormat="1" ht="16.5" customHeight="1">
      <c r="A187" s="28"/>
      <c r="B187" s="161"/>
      <c r="C187" s="162" t="s">
        <v>251</v>
      </c>
      <c r="D187" s="162" t="s">
        <v>123</v>
      </c>
      <c r="E187" s="163" t="s">
        <v>252</v>
      </c>
      <c r="F187" s="164" t="s">
        <v>253</v>
      </c>
      <c r="G187" s="165" t="s">
        <v>155</v>
      </c>
      <c r="H187" s="166">
        <v>1600</v>
      </c>
      <c r="I187" s="167">
        <v>95</v>
      </c>
      <c r="J187" s="167">
        <f>ROUND(I187*H187,2)</f>
        <v>152000</v>
      </c>
      <c r="K187" s="168"/>
      <c r="L187" s="169"/>
      <c r="M187" s="170" t="s">
        <v>1</v>
      </c>
      <c r="N187" s="171" t="s">
        <v>41</v>
      </c>
      <c r="O187" s="172">
        <v>0</v>
      </c>
      <c r="P187" s="172">
        <f>O187*H187</f>
        <v>0</v>
      </c>
      <c r="Q187" s="172">
        <v>0</v>
      </c>
      <c r="R187" s="172">
        <f>Q187*H187</f>
        <v>0</v>
      </c>
      <c r="S187" s="172">
        <v>0</v>
      </c>
      <c r="T187" s="173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74" t="s">
        <v>127</v>
      </c>
      <c r="AT187" s="174" t="s">
        <v>123</v>
      </c>
      <c r="AU187" s="174" t="s">
        <v>119</v>
      </c>
      <c r="AY187" s="15" t="s">
        <v>120</v>
      </c>
      <c r="BE187" s="175">
        <f>IF(N187="základní",J187,0)</f>
        <v>0</v>
      </c>
      <c r="BF187" s="175">
        <f>IF(N187="snížená",J187,0)</f>
        <v>152000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15" t="s">
        <v>119</v>
      </c>
      <c r="BK187" s="175">
        <f>ROUND(I187*H187,2)</f>
        <v>152000</v>
      </c>
      <c r="BL187" s="15" t="s">
        <v>127</v>
      </c>
      <c r="BM187" s="174" t="s">
        <v>254</v>
      </c>
    </row>
    <row r="188" s="2" customFormat="1">
      <c r="A188" s="28"/>
      <c r="B188" s="29"/>
      <c r="C188" s="28"/>
      <c r="D188" s="176" t="s">
        <v>129</v>
      </c>
      <c r="E188" s="28"/>
      <c r="F188" s="177" t="s">
        <v>253</v>
      </c>
      <c r="G188" s="28"/>
      <c r="H188" s="28"/>
      <c r="I188" s="28"/>
      <c r="J188" s="28"/>
      <c r="K188" s="28"/>
      <c r="L188" s="29"/>
      <c r="M188" s="178"/>
      <c r="N188" s="179"/>
      <c r="O188" s="66"/>
      <c r="P188" s="66"/>
      <c r="Q188" s="66"/>
      <c r="R188" s="66"/>
      <c r="S188" s="66"/>
      <c r="T188" s="67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5" t="s">
        <v>129</v>
      </c>
      <c r="AU188" s="15" t="s">
        <v>119</v>
      </c>
    </row>
    <row r="189" s="2" customFormat="1" ht="16.5" customHeight="1">
      <c r="A189" s="28"/>
      <c r="B189" s="161"/>
      <c r="C189" s="162" t="s">
        <v>7</v>
      </c>
      <c r="D189" s="162" t="s">
        <v>123</v>
      </c>
      <c r="E189" s="163" t="s">
        <v>255</v>
      </c>
      <c r="F189" s="164" t="s">
        <v>256</v>
      </c>
      <c r="G189" s="165" t="s">
        <v>142</v>
      </c>
      <c r="H189" s="166">
        <v>1</v>
      </c>
      <c r="I189" s="167">
        <v>64000</v>
      </c>
      <c r="J189" s="167">
        <f>ROUND(I189*H189,2)</f>
        <v>64000</v>
      </c>
      <c r="K189" s="168"/>
      <c r="L189" s="169"/>
      <c r="M189" s="170" t="s">
        <v>1</v>
      </c>
      <c r="N189" s="171" t="s">
        <v>41</v>
      </c>
      <c r="O189" s="172">
        <v>0</v>
      </c>
      <c r="P189" s="172">
        <f>O189*H189</f>
        <v>0</v>
      </c>
      <c r="Q189" s="172">
        <v>0</v>
      </c>
      <c r="R189" s="172">
        <f>Q189*H189</f>
        <v>0</v>
      </c>
      <c r="S189" s="172">
        <v>0</v>
      </c>
      <c r="T189" s="173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74" t="s">
        <v>127</v>
      </c>
      <c r="AT189" s="174" t="s">
        <v>123</v>
      </c>
      <c r="AU189" s="174" t="s">
        <v>119</v>
      </c>
      <c r="AY189" s="15" t="s">
        <v>120</v>
      </c>
      <c r="BE189" s="175">
        <f>IF(N189="základní",J189,0)</f>
        <v>0</v>
      </c>
      <c r="BF189" s="175">
        <f>IF(N189="snížená",J189,0)</f>
        <v>64000</v>
      </c>
      <c r="BG189" s="175">
        <f>IF(N189="zákl. přenesená",J189,0)</f>
        <v>0</v>
      </c>
      <c r="BH189" s="175">
        <f>IF(N189="sníž. přenesená",J189,0)</f>
        <v>0</v>
      </c>
      <c r="BI189" s="175">
        <f>IF(N189="nulová",J189,0)</f>
        <v>0</v>
      </c>
      <c r="BJ189" s="15" t="s">
        <v>119</v>
      </c>
      <c r="BK189" s="175">
        <f>ROUND(I189*H189,2)</f>
        <v>64000</v>
      </c>
      <c r="BL189" s="15" t="s">
        <v>127</v>
      </c>
      <c r="BM189" s="174" t="s">
        <v>257</v>
      </c>
    </row>
    <row r="190" s="2" customFormat="1">
      <c r="A190" s="28"/>
      <c r="B190" s="29"/>
      <c r="C190" s="28"/>
      <c r="D190" s="176" t="s">
        <v>129</v>
      </c>
      <c r="E190" s="28"/>
      <c r="F190" s="177" t="s">
        <v>256</v>
      </c>
      <c r="G190" s="28"/>
      <c r="H190" s="28"/>
      <c r="I190" s="28"/>
      <c r="J190" s="28"/>
      <c r="K190" s="28"/>
      <c r="L190" s="29"/>
      <c r="M190" s="178"/>
      <c r="N190" s="179"/>
      <c r="O190" s="66"/>
      <c r="P190" s="66"/>
      <c r="Q190" s="66"/>
      <c r="R190" s="66"/>
      <c r="S190" s="66"/>
      <c r="T190" s="67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5" t="s">
        <v>129</v>
      </c>
      <c r="AU190" s="15" t="s">
        <v>119</v>
      </c>
    </row>
    <row r="191" s="2" customFormat="1" ht="16.5" customHeight="1">
      <c r="A191" s="28"/>
      <c r="B191" s="161"/>
      <c r="C191" s="162" t="s">
        <v>258</v>
      </c>
      <c r="D191" s="162" t="s">
        <v>123</v>
      </c>
      <c r="E191" s="163" t="s">
        <v>259</v>
      </c>
      <c r="F191" s="164" t="s">
        <v>260</v>
      </c>
      <c r="G191" s="165" t="s">
        <v>148</v>
      </c>
      <c r="H191" s="166">
        <v>1</v>
      </c>
      <c r="I191" s="167">
        <v>28000</v>
      </c>
      <c r="J191" s="167">
        <f>ROUND(I191*H191,2)</f>
        <v>28000</v>
      </c>
      <c r="K191" s="168"/>
      <c r="L191" s="169"/>
      <c r="M191" s="170" t="s">
        <v>1</v>
      </c>
      <c r="N191" s="171" t="s">
        <v>41</v>
      </c>
      <c r="O191" s="172">
        <v>0</v>
      </c>
      <c r="P191" s="172">
        <f>O191*H191</f>
        <v>0</v>
      </c>
      <c r="Q191" s="172">
        <v>0</v>
      </c>
      <c r="R191" s="172">
        <f>Q191*H191</f>
        <v>0</v>
      </c>
      <c r="S191" s="172">
        <v>0</v>
      </c>
      <c r="T191" s="173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74" t="s">
        <v>127</v>
      </c>
      <c r="AT191" s="174" t="s">
        <v>123</v>
      </c>
      <c r="AU191" s="174" t="s">
        <v>119</v>
      </c>
      <c r="AY191" s="15" t="s">
        <v>120</v>
      </c>
      <c r="BE191" s="175">
        <f>IF(N191="základní",J191,0)</f>
        <v>0</v>
      </c>
      <c r="BF191" s="175">
        <f>IF(N191="snížená",J191,0)</f>
        <v>28000</v>
      </c>
      <c r="BG191" s="175">
        <f>IF(N191="zákl. přenesená",J191,0)</f>
        <v>0</v>
      </c>
      <c r="BH191" s="175">
        <f>IF(N191="sníž. přenesená",J191,0)</f>
        <v>0</v>
      </c>
      <c r="BI191" s="175">
        <f>IF(N191="nulová",J191,0)</f>
        <v>0</v>
      </c>
      <c r="BJ191" s="15" t="s">
        <v>119</v>
      </c>
      <c r="BK191" s="175">
        <f>ROUND(I191*H191,2)</f>
        <v>28000</v>
      </c>
      <c r="BL191" s="15" t="s">
        <v>127</v>
      </c>
      <c r="BM191" s="174" t="s">
        <v>261</v>
      </c>
    </row>
    <row r="192" s="2" customFormat="1">
      <c r="A192" s="28"/>
      <c r="B192" s="29"/>
      <c r="C192" s="28"/>
      <c r="D192" s="176" t="s">
        <v>129</v>
      </c>
      <c r="E192" s="28"/>
      <c r="F192" s="177" t="s">
        <v>260</v>
      </c>
      <c r="G192" s="28"/>
      <c r="H192" s="28"/>
      <c r="I192" s="28"/>
      <c r="J192" s="28"/>
      <c r="K192" s="28"/>
      <c r="L192" s="29"/>
      <c r="M192" s="189"/>
      <c r="N192" s="190"/>
      <c r="O192" s="191"/>
      <c r="P192" s="191"/>
      <c r="Q192" s="191"/>
      <c r="R192" s="191"/>
      <c r="S192" s="191"/>
      <c r="T192" s="192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5" t="s">
        <v>129</v>
      </c>
      <c r="AU192" s="15" t="s">
        <v>119</v>
      </c>
    </row>
    <row r="193" s="2" customFormat="1" ht="6.96" customHeight="1">
      <c r="A193" s="28"/>
      <c r="B193" s="49"/>
      <c r="C193" s="50"/>
      <c r="D193" s="50"/>
      <c r="E193" s="50"/>
      <c r="F193" s="50"/>
      <c r="G193" s="50"/>
      <c r="H193" s="50"/>
      <c r="I193" s="50"/>
      <c r="J193" s="50"/>
      <c r="K193" s="50"/>
      <c r="L193" s="29"/>
      <c r="M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</row>
  </sheetData>
  <autoFilter ref="C123:K19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88</v>
      </c>
      <c r="L4" s="18"/>
      <c r="M4" s="110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16.5" customHeight="1">
      <c r="B7" s="18"/>
      <c r="E7" s="111" t="str">
        <f>'Rekapitulace stavby'!K6</f>
        <v>Koniklec Suchomasty , Liteň - Projekt silnoproud, slaboproud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89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30" customHeight="1">
      <c r="A9" s="28"/>
      <c r="B9" s="29"/>
      <c r="C9" s="28"/>
      <c r="D9" s="28"/>
      <c r="E9" s="56" t="s">
        <v>262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27</v>
      </c>
      <c r="G12" s="28"/>
      <c r="H12" s="28"/>
      <c r="I12" s="25" t="s">
        <v>20</v>
      </c>
      <c r="J12" s="58" t="str">
        <f>'Rekapitulace stavby'!AN8</f>
        <v>30. 9. 2023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>75009889</v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tr">
        <f>IF('Rekapitulace stavby'!E11="","",'Rekapitulace stavby'!E11)</f>
        <v>Koniklec Suchomasty</v>
      </c>
      <c r="F15" s="28"/>
      <c r="G15" s="28"/>
      <c r="H15" s="28"/>
      <c r="I15" s="25" t="s">
        <v>25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26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25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28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25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30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>26865513</v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IF('Rekapitulace stavby'!E20="","",'Rekapitulace stavby'!E20)</f>
        <v>Chirana Technik s.r.o.</v>
      </c>
      <c r="F24" s="28"/>
      <c r="G24" s="28"/>
      <c r="H24" s="28"/>
      <c r="I24" s="25" t="s">
        <v>25</v>
      </c>
      <c r="J24" s="22" t="str">
        <f>IF('Rekapitulace stavby'!AN20="","",'Rekapitulace stavby'!AN20)</f>
        <v>CZ26865513</v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34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5" t="s">
        <v>35</v>
      </c>
      <c r="E30" s="28"/>
      <c r="F30" s="28"/>
      <c r="G30" s="28"/>
      <c r="H30" s="28"/>
      <c r="I30" s="28"/>
      <c r="J30" s="85">
        <f>ROUND(J124, 2)</f>
        <v>5374069.9199999999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37</v>
      </c>
      <c r="G32" s="28"/>
      <c r="H32" s="28"/>
      <c r="I32" s="33" t="s">
        <v>36</v>
      </c>
      <c r="J32" s="33" t="s">
        <v>38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6" t="s">
        <v>39</v>
      </c>
      <c r="E33" s="25" t="s">
        <v>40</v>
      </c>
      <c r="F33" s="117">
        <f>ROUND((SUM(BE124:BE240)),  2)</f>
        <v>0</v>
      </c>
      <c r="G33" s="28"/>
      <c r="H33" s="28"/>
      <c r="I33" s="118">
        <v>0.20999999999999999</v>
      </c>
      <c r="J33" s="117">
        <f>ROUND(((SUM(BE124:BE240))*I33),  2)</f>
        <v>0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41</v>
      </c>
      <c r="F34" s="117">
        <f>ROUND((SUM(BF124:BF240)),  2)</f>
        <v>5374069.9199999999</v>
      </c>
      <c r="G34" s="28"/>
      <c r="H34" s="28"/>
      <c r="I34" s="118">
        <v>0.14999999999999999</v>
      </c>
      <c r="J34" s="117">
        <f>ROUND(((SUM(BF124:BF240))*I34),  2)</f>
        <v>806110.48999999999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42</v>
      </c>
      <c r="F35" s="117">
        <f>ROUND((SUM(BG124:BG240)),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43</v>
      </c>
      <c r="F36" s="117">
        <f>ROUND((SUM(BH124:BH240)),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44</v>
      </c>
      <c r="F37" s="117">
        <f>ROUND((SUM(BI124:BI240)),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19"/>
      <c r="D39" s="120" t="s">
        <v>45</v>
      </c>
      <c r="E39" s="70"/>
      <c r="F39" s="70"/>
      <c r="G39" s="121" t="s">
        <v>46</v>
      </c>
      <c r="H39" s="122" t="s">
        <v>47</v>
      </c>
      <c r="I39" s="70"/>
      <c r="J39" s="123">
        <f>SUM(J30:J37)</f>
        <v>6180180.4100000001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48</v>
      </c>
      <c r="E50" s="46"/>
      <c r="F50" s="46"/>
      <c r="G50" s="45" t="s">
        <v>49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50</v>
      </c>
      <c r="E61" s="31"/>
      <c r="F61" s="125" t="s">
        <v>51</v>
      </c>
      <c r="G61" s="47" t="s">
        <v>50</v>
      </c>
      <c r="H61" s="31"/>
      <c r="I61" s="31"/>
      <c r="J61" s="126" t="s">
        <v>51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52</v>
      </c>
      <c r="E65" s="48"/>
      <c r="F65" s="48"/>
      <c r="G65" s="45" t="s">
        <v>53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50</v>
      </c>
      <c r="E76" s="31"/>
      <c r="F76" s="125" t="s">
        <v>51</v>
      </c>
      <c r="G76" s="47" t="s">
        <v>50</v>
      </c>
      <c r="H76" s="31"/>
      <c r="I76" s="31"/>
      <c r="J76" s="126" t="s">
        <v>51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91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Koniklec Suchomasty , Liteň - Projekt silnoproud, slaboproud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89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30" customHeight="1">
      <c r="A87" s="28"/>
      <c r="B87" s="29"/>
      <c r="C87" s="28"/>
      <c r="D87" s="28"/>
      <c r="E87" s="56" t="str">
        <f>E9</f>
        <v>Zámek Suchomasty - Zámek Suchomasty - silnorpoud, slaboproud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30. 9. 2023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>Koniklec Suchomasty</v>
      </c>
      <c r="G91" s="28"/>
      <c r="H91" s="28"/>
      <c r="I91" s="25" t="s">
        <v>28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26</v>
      </c>
      <c r="D92" s="28"/>
      <c r="E92" s="28"/>
      <c r="F92" s="22" t="str">
        <f>IF(E18="","",E18)</f>
        <v xml:space="preserve"> </v>
      </c>
      <c r="G92" s="28"/>
      <c r="H92" s="28"/>
      <c r="I92" s="25" t="s">
        <v>30</v>
      </c>
      <c r="J92" s="26" t="str">
        <f>E24</f>
        <v>Chirana Technik s.r.o.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92</v>
      </c>
      <c r="D94" s="119"/>
      <c r="E94" s="119"/>
      <c r="F94" s="119"/>
      <c r="G94" s="119"/>
      <c r="H94" s="119"/>
      <c r="I94" s="119"/>
      <c r="J94" s="128" t="s">
        <v>93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94</v>
      </c>
      <c r="D96" s="28"/>
      <c r="E96" s="28"/>
      <c r="F96" s="28"/>
      <c r="G96" s="28"/>
      <c r="H96" s="28"/>
      <c r="I96" s="28"/>
      <c r="J96" s="85">
        <f>J124</f>
        <v>5374069.9199999999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95</v>
      </c>
    </row>
    <row r="97" s="9" customFormat="1" ht="24.96" customHeight="1">
      <c r="A97" s="9"/>
      <c r="B97" s="130"/>
      <c r="C97" s="9"/>
      <c r="D97" s="131" t="s">
        <v>96</v>
      </c>
      <c r="E97" s="132"/>
      <c r="F97" s="132"/>
      <c r="G97" s="132"/>
      <c r="H97" s="132"/>
      <c r="I97" s="132"/>
      <c r="J97" s="133">
        <f>J125</f>
        <v>5374069.9199999999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4"/>
      <c r="C98" s="10"/>
      <c r="D98" s="135" t="s">
        <v>263</v>
      </c>
      <c r="E98" s="136"/>
      <c r="F98" s="136"/>
      <c r="G98" s="136"/>
      <c r="H98" s="136"/>
      <c r="I98" s="136"/>
      <c r="J98" s="137">
        <f>J126</f>
        <v>163170</v>
      </c>
      <c r="K98" s="10"/>
      <c r="L98" s="13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4"/>
      <c r="C99" s="10"/>
      <c r="D99" s="135" t="s">
        <v>97</v>
      </c>
      <c r="E99" s="136"/>
      <c r="F99" s="136"/>
      <c r="G99" s="136"/>
      <c r="H99" s="136"/>
      <c r="I99" s="136"/>
      <c r="J99" s="137">
        <f>J133</f>
        <v>365107</v>
      </c>
      <c r="K99" s="10"/>
      <c r="L99" s="1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4"/>
      <c r="C100" s="10"/>
      <c r="D100" s="135" t="s">
        <v>99</v>
      </c>
      <c r="E100" s="136"/>
      <c r="F100" s="136"/>
      <c r="G100" s="136"/>
      <c r="H100" s="136"/>
      <c r="I100" s="136"/>
      <c r="J100" s="137">
        <f>J148</f>
        <v>104059</v>
      </c>
      <c r="K100" s="10"/>
      <c r="L100" s="13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4"/>
      <c r="C101" s="10"/>
      <c r="D101" s="135" t="s">
        <v>100</v>
      </c>
      <c r="E101" s="136"/>
      <c r="F101" s="136"/>
      <c r="G101" s="136"/>
      <c r="H101" s="136"/>
      <c r="I101" s="136"/>
      <c r="J101" s="137">
        <f>J157</f>
        <v>626831.35999999999</v>
      </c>
      <c r="K101" s="10"/>
      <c r="L101" s="13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4"/>
      <c r="C102" s="10"/>
      <c r="D102" s="135" t="s">
        <v>101</v>
      </c>
      <c r="E102" s="136"/>
      <c r="F102" s="136"/>
      <c r="G102" s="136"/>
      <c r="H102" s="136"/>
      <c r="I102" s="136"/>
      <c r="J102" s="137">
        <f>J180</f>
        <v>171770.91</v>
      </c>
      <c r="K102" s="10"/>
      <c r="L102" s="13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4"/>
      <c r="C103" s="10"/>
      <c r="D103" s="135" t="s">
        <v>102</v>
      </c>
      <c r="E103" s="136"/>
      <c r="F103" s="136"/>
      <c r="G103" s="136"/>
      <c r="H103" s="136"/>
      <c r="I103" s="136"/>
      <c r="J103" s="137">
        <f>J207</f>
        <v>189196</v>
      </c>
      <c r="K103" s="10"/>
      <c r="L103" s="13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4"/>
      <c r="C104" s="10"/>
      <c r="D104" s="135" t="s">
        <v>103</v>
      </c>
      <c r="E104" s="136"/>
      <c r="F104" s="136"/>
      <c r="G104" s="136"/>
      <c r="H104" s="136"/>
      <c r="I104" s="136"/>
      <c r="J104" s="137">
        <f>J214</f>
        <v>3753935.6499999999</v>
      </c>
      <c r="K104" s="10"/>
      <c r="L104" s="13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10" s="2" customFormat="1" ht="6.96" customHeight="1">
      <c r="A110" s="28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24.96" customHeight="1">
      <c r="A111" s="28"/>
      <c r="B111" s="29"/>
      <c r="C111" s="19" t="s">
        <v>104</v>
      </c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2" customHeight="1">
      <c r="A113" s="28"/>
      <c r="B113" s="29"/>
      <c r="C113" s="25" t="s">
        <v>14</v>
      </c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6.5" customHeight="1">
      <c r="A114" s="28"/>
      <c r="B114" s="29"/>
      <c r="C114" s="28"/>
      <c r="D114" s="28"/>
      <c r="E114" s="111" t="str">
        <f>E7</f>
        <v>Koniklec Suchomasty , Liteň - Projekt silnoproud, slaboproud</v>
      </c>
      <c r="F114" s="25"/>
      <c r="G114" s="25"/>
      <c r="H114" s="25"/>
      <c r="I114" s="28"/>
      <c r="J114" s="28"/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2" customHeight="1">
      <c r="A115" s="28"/>
      <c r="B115" s="29"/>
      <c r="C115" s="25" t="s">
        <v>89</v>
      </c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30" customHeight="1">
      <c r="A116" s="28"/>
      <c r="B116" s="29"/>
      <c r="C116" s="28"/>
      <c r="D116" s="28"/>
      <c r="E116" s="56" t="str">
        <f>E9</f>
        <v>Zámek Suchomasty - Zámek Suchomasty - silnorpoud, slaboproud</v>
      </c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6.96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2" customHeight="1">
      <c r="A118" s="28"/>
      <c r="B118" s="29"/>
      <c r="C118" s="25" t="s">
        <v>18</v>
      </c>
      <c r="D118" s="28"/>
      <c r="E118" s="28"/>
      <c r="F118" s="22" t="str">
        <f>F12</f>
        <v xml:space="preserve"> </v>
      </c>
      <c r="G118" s="28"/>
      <c r="H118" s="28"/>
      <c r="I118" s="25" t="s">
        <v>20</v>
      </c>
      <c r="J118" s="58" t="str">
        <f>IF(J12="","",J12)</f>
        <v>30. 9. 2023</v>
      </c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6.96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4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15.15" customHeight="1">
      <c r="A120" s="28"/>
      <c r="B120" s="29"/>
      <c r="C120" s="25" t="s">
        <v>22</v>
      </c>
      <c r="D120" s="28"/>
      <c r="E120" s="28"/>
      <c r="F120" s="22" t="str">
        <f>E15</f>
        <v>Koniklec Suchomasty</v>
      </c>
      <c r="G120" s="28"/>
      <c r="H120" s="28"/>
      <c r="I120" s="25" t="s">
        <v>28</v>
      </c>
      <c r="J120" s="26" t="str">
        <f>E21</f>
        <v xml:space="preserve"> </v>
      </c>
      <c r="K120" s="28"/>
      <c r="L120" s="44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2" customFormat="1" ht="15.15" customHeight="1">
      <c r="A121" s="28"/>
      <c r="B121" s="29"/>
      <c r="C121" s="25" t="s">
        <v>26</v>
      </c>
      <c r="D121" s="28"/>
      <c r="E121" s="28"/>
      <c r="F121" s="22" t="str">
        <f>IF(E18="","",E18)</f>
        <v xml:space="preserve"> </v>
      </c>
      <c r="G121" s="28"/>
      <c r="H121" s="28"/>
      <c r="I121" s="25" t="s">
        <v>30</v>
      </c>
      <c r="J121" s="26" t="str">
        <f>E24</f>
        <v>Chirana Technik s.r.o.</v>
      </c>
      <c r="K121" s="28"/>
      <c r="L121" s="44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="2" customFormat="1" ht="10.32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4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="11" customFormat="1" ht="29.28" customHeight="1">
      <c r="A123" s="138"/>
      <c r="B123" s="139"/>
      <c r="C123" s="140" t="s">
        <v>105</v>
      </c>
      <c r="D123" s="141" t="s">
        <v>60</v>
      </c>
      <c r="E123" s="141" t="s">
        <v>56</v>
      </c>
      <c r="F123" s="141" t="s">
        <v>57</v>
      </c>
      <c r="G123" s="141" t="s">
        <v>106</v>
      </c>
      <c r="H123" s="141" t="s">
        <v>107</v>
      </c>
      <c r="I123" s="141" t="s">
        <v>108</v>
      </c>
      <c r="J123" s="142" t="s">
        <v>93</v>
      </c>
      <c r="K123" s="143" t="s">
        <v>109</v>
      </c>
      <c r="L123" s="144"/>
      <c r="M123" s="75" t="s">
        <v>1</v>
      </c>
      <c r="N123" s="76" t="s">
        <v>39</v>
      </c>
      <c r="O123" s="76" t="s">
        <v>110</v>
      </c>
      <c r="P123" s="76" t="s">
        <v>111</v>
      </c>
      <c r="Q123" s="76" t="s">
        <v>112</v>
      </c>
      <c r="R123" s="76" t="s">
        <v>113</v>
      </c>
      <c r="S123" s="76" t="s">
        <v>114</v>
      </c>
      <c r="T123" s="77" t="s">
        <v>115</v>
      </c>
      <c r="U123" s="138"/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/>
    </row>
    <row r="124" s="2" customFormat="1" ht="22.8" customHeight="1">
      <c r="A124" s="28"/>
      <c r="B124" s="29"/>
      <c r="C124" s="82" t="s">
        <v>116</v>
      </c>
      <c r="D124" s="28"/>
      <c r="E124" s="28"/>
      <c r="F124" s="28"/>
      <c r="G124" s="28"/>
      <c r="H124" s="28"/>
      <c r="I124" s="28"/>
      <c r="J124" s="145">
        <f>BK124</f>
        <v>5374069.9199999999</v>
      </c>
      <c r="K124" s="28"/>
      <c r="L124" s="29"/>
      <c r="M124" s="78"/>
      <c r="N124" s="62"/>
      <c r="O124" s="79"/>
      <c r="P124" s="146">
        <f>P125</f>
        <v>2471.701</v>
      </c>
      <c r="Q124" s="79"/>
      <c r="R124" s="146">
        <f>R125</f>
        <v>9.7961999999999989</v>
      </c>
      <c r="S124" s="79"/>
      <c r="T124" s="147">
        <f>T125</f>
        <v>11.002500000000001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5" t="s">
        <v>74</v>
      </c>
      <c r="AU124" s="15" t="s">
        <v>95</v>
      </c>
      <c r="BK124" s="148">
        <f>BK125</f>
        <v>5374069.9199999999</v>
      </c>
    </row>
    <row r="125" s="12" customFormat="1" ht="25.92" customHeight="1">
      <c r="A125" s="12"/>
      <c r="B125" s="149"/>
      <c r="C125" s="12"/>
      <c r="D125" s="150" t="s">
        <v>74</v>
      </c>
      <c r="E125" s="151" t="s">
        <v>117</v>
      </c>
      <c r="F125" s="151" t="s">
        <v>118</v>
      </c>
      <c r="G125" s="12"/>
      <c r="H125" s="12"/>
      <c r="I125" s="12"/>
      <c r="J125" s="152">
        <f>BK125</f>
        <v>5374069.9199999999</v>
      </c>
      <c r="K125" s="12"/>
      <c r="L125" s="149"/>
      <c r="M125" s="153"/>
      <c r="N125" s="154"/>
      <c r="O125" s="154"/>
      <c r="P125" s="155">
        <f>P126+P133+P148+P157+P180+P207+P214</f>
        <v>2471.701</v>
      </c>
      <c r="Q125" s="154"/>
      <c r="R125" s="155">
        <f>R126+R133+R148+R157+R180+R207+R214</f>
        <v>9.7961999999999989</v>
      </c>
      <c r="S125" s="154"/>
      <c r="T125" s="156">
        <f>T126+T133+T148+T157+T180+T207+T214</f>
        <v>11.002500000000001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0" t="s">
        <v>119</v>
      </c>
      <c r="AT125" s="157" t="s">
        <v>74</v>
      </c>
      <c r="AU125" s="157" t="s">
        <v>75</v>
      </c>
      <c r="AY125" s="150" t="s">
        <v>120</v>
      </c>
      <c r="BK125" s="158">
        <f>BK126+BK133+BK148+BK157+BK180+BK207+BK214</f>
        <v>5374069.9199999999</v>
      </c>
    </row>
    <row r="126" s="12" customFormat="1" ht="22.8" customHeight="1">
      <c r="A126" s="12"/>
      <c r="B126" s="149"/>
      <c r="C126" s="12"/>
      <c r="D126" s="150" t="s">
        <v>74</v>
      </c>
      <c r="E126" s="159" t="s">
        <v>137</v>
      </c>
      <c r="F126" s="159" t="s">
        <v>138</v>
      </c>
      <c r="G126" s="12"/>
      <c r="H126" s="12"/>
      <c r="I126" s="12"/>
      <c r="J126" s="160">
        <f>BK126</f>
        <v>163170</v>
      </c>
      <c r="K126" s="12"/>
      <c r="L126" s="149"/>
      <c r="M126" s="153"/>
      <c r="N126" s="154"/>
      <c r="O126" s="154"/>
      <c r="P126" s="155">
        <f>SUM(P127:P132)</f>
        <v>22.326000000000001</v>
      </c>
      <c r="Q126" s="154"/>
      <c r="R126" s="155">
        <f>SUM(R127:R132)</f>
        <v>0</v>
      </c>
      <c r="S126" s="154"/>
      <c r="T126" s="156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0" t="s">
        <v>119</v>
      </c>
      <c r="AT126" s="157" t="s">
        <v>74</v>
      </c>
      <c r="AU126" s="157" t="s">
        <v>83</v>
      </c>
      <c r="AY126" s="150" t="s">
        <v>120</v>
      </c>
      <c r="BK126" s="158">
        <f>SUM(BK127:BK132)</f>
        <v>163170</v>
      </c>
    </row>
    <row r="127" s="2" customFormat="1" ht="16.5" customHeight="1">
      <c r="A127" s="28"/>
      <c r="B127" s="161"/>
      <c r="C127" s="162" t="s">
        <v>264</v>
      </c>
      <c r="D127" s="162" t="s">
        <v>123</v>
      </c>
      <c r="E127" s="163" t="s">
        <v>265</v>
      </c>
      <c r="F127" s="164" t="s">
        <v>141</v>
      </c>
      <c r="G127" s="165" t="s">
        <v>142</v>
      </c>
      <c r="H127" s="166">
        <v>1</v>
      </c>
      <c r="I127" s="167">
        <v>60000</v>
      </c>
      <c r="J127" s="167">
        <f>ROUND(I127*H127,2)</f>
        <v>60000</v>
      </c>
      <c r="K127" s="168"/>
      <c r="L127" s="169"/>
      <c r="M127" s="170" t="s">
        <v>1</v>
      </c>
      <c r="N127" s="171" t="s">
        <v>41</v>
      </c>
      <c r="O127" s="172">
        <v>0</v>
      </c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127</v>
      </c>
      <c r="AT127" s="174" t="s">
        <v>123</v>
      </c>
      <c r="AU127" s="174" t="s">
        <v>119</v>
      </c>
      <c r="AY127" s="15" t="s">
        <v>120</v>
      </c>
      <c r="BE127" s="175">
        <f>IF(N127="základní",J127,0)</f>
        <v>0</v>
      </c>
      <c r="BF127" s="175">
        <f>IF(N127="snížená",J127,0)</f>
        <v>60000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119</v>
      </c>
      <c r="BK127" s="175">
        <f>ROUND(I127*H127,2)</f>
        <v>60000</v>
      </c>
      <c r="BL127" s="15" t="s">
        <v>127</v>
      </c>
      <c r="BM127" s="174" t="s">
        <v>266</v>
      </c>
    </row>
    <row r="128" s="2" customFormat="1">
      <c r="A128" s="28"/>
      <c r="B128" s="29"/>
      <c r="C128" s="28"/>
      <c r="D128" s="176" t="s">
        <v>129</v>
      </c>
      <c r="E128" s="28"/>
      <c r="F128" s="177" t="s">
        <v>144</v>
      </c>
      <c r="G128" s="28"/>
      <c r="H128" s="28"/>
      <c r="I128" s="28"/>
      <c r="J128" s="28"/>
      <c r="K128" s="28"/>
      <c r="L128" s="29"/>
      <c r="M128" s="178"/>
      <c r="N128" s="179"/>
      <c r="O128" s="66"/>
      <c r="P128" s="66"/>
      <c r="Q128" s="66"/>
      <c r="R128" s="66"/>
      <c r="S128" s="66"/>
      <c r="T128" s="67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5" t="s">
        <v>129</v>
      </c>
      <c r="AU128" s="15" t="s">
        <v>119</v>
      </c>
    </row>
    <row r="129" s="2" customFormat="1" ht="16.5" customHeight="1">
      <c r="A129" s="28"/>
      <c r="B129" s="161"/>
      <c r="C129" s="180" t="s">
        <v>267</v>
      </c>
      <c r="D129" s="180" t="s">
        <v>242</v>
      </c>
      <c r="E129" s="181" t="s">
        <v>268</v>
      </c>
      <c r="F129" s="182" t="s">
        <v>269</v>
      </c>
      <c r="G129" s="183" t="s">
        <v>270</v>
      </c>
      <c r="H129" s="184">
        <v>3</v>
      </c>
      <c r="I129" s="185">
        <v>4390</v>
      </c>
      <c r="J129" s="185">
        <f>ROUND(I129*H129,2)</f>
        <v>13170</v>
      </c>
      <c r="K129" s="186"/>
      <c r="L129" s="29"/>
      <c r="M129" s="187" t="s">
        <v>1</v>
      </c>
      <c r="N129" s="188" t="s">
        <v>41</v>
      </c>
      <c r="O129" s="172">
        <v>7.4420000000000002</v>
      </c>
      <c r="P129" s="172">
        <f>O129*H129</f>
        <v>22.326000000000001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127</v>
      </c>
      <c r="AT129" s="174" t="s">
        <v>242</v>
      </c>
      <c r="AU129" s="174" t="s">
        <v>119</v>
      </c>
      <c r="AY129" s="15" t="s">
        <v>120</v>
      </c>
      <c r="BE129" s="175">
        <f>IF(N129="základní",J129,0)</f>
        <v>0</v>
      </c>
      <c r="BF129" s="175">
        <f>IF(N129="snížená",J129,0)</f>
        <v>13170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119</v>
      </c>
      <c r="BK129" s="175">
        <f>ROUND(I129*H129,2)</f>
        <v>13170</v>
      </c>
      <c r="BL129" s="15" t="s">
        <v>127</v>
      </c>
      <c r="BM129" s="174" t="s">
        <v>271</v>
      </c>
    </row>
    <row r="130" s="2" customFormat="1">
      <c r="A130" s="28"/>
      <c r="B130" s="29"/>
      <c r="C130" s="28"/>
      <c r="D130" s="176" t="s">
        <v>129</v>
      </c>
      <c r="E130" s="28"/>
      <c r="F130" s="177" t="s">
        <v>272</v>
      </c>
      <c r="G130" s="28"/>
      <c r="H130" s="28"/>
      <c r="I130" s="28"/>
      <c r="J130" s="28"/>
      <c r="K130" s="28"/>
      <c r="L130" s="29"/>
      <c r="M130" s="178"/>
      <c r="N130" s="179"/>
      <c r="O130" s="66"/>
      <c r="P130" s="66"/>
      <c r="Q130" s="66"/>
      <c r="R130" s="66"/>
      <c r="S130" s="66"/>
      <c r="T130" s="67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5" t="s">
        <v>129</v>
      </c>
      <c r="AU130" s="15" t="s">
        <v>119</v>
      </c>
    </row>
    <row r="131" s="2" customFormat="1" ht="16.5" customHeight="1">
      <c r="A131" s="28"/>
      <c r="B131" s="161"/>
      <c r="C131" s="162" t="s">
        <v>273</v>
      </c>
      <c r="D131" s="162" t="s">
        <v>123</v>
      </c>
      <c r="E131" s="163" t="s">
        <v>274</v>
      </c>
      <c r="F131" s="164" t="s">
        <v>147</v>
      </c>
      <c r="G131" s="165" t="s">
        <v>275</v>
      </c>
      <c r="H131" s="166">
        <v>1</v>
      </c>
      <c r="I131" s="167">
        <v>90000</v>
      </c>
      <c r="J131" s="167">
        <f>ROUND(I131*H131,2)</f>
        <v>90000</v>
      </c>
      <c r="K131" s="168"/>
      <c r="L131" s="169"/>
      <c r="M131" s="170" t="s">
        <v>1</v>
      </c>
      <c r="N131" s="171" t="s">
        <v>41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127</v>
      </c>
      <c r="AT131" s="174" t="s">
        <v>123</v>
      </c>
      <c r="AU131" s="174" t="s">
        <v>119</v>
      </c>
      <c r="AY131" s="15" t="s">
        <v>120</v>
      </c>
      <c r="BE131" s="175">
        <f>IF(N131="základní",J131,0)</f>
        <v>0</v>
      </c>
      <c r="BF131" s="175">
        <f>IF(N131="snížená",J131,0)</f>
        <v>90000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119</v>
      </c>
      <c r="BK131" s="175">
        <f>ROUND(I131*H131,2)</f>
        <v>90000</v>
      </c>
      <c r="BL131" s="15" t="s">
        <v>127</v>
      </c>
      <c r="BM131" s="174" t="s">
        <v>276</v>
      </c>
    </row>
    <row r="132" s="2" customFormat="1">
      <c r="A132" s="28"/>
      <c r="B132" s="29"/>
      <c r="C132" s="28"/>
      <c r="D132" s="176" t="s">
        <v>129</v>
      </c>
      <c r="E132" s="28"/>
      <c r="F132" s="177" t="s">
        <v>147</v>
      </c>
      <c r="G132" s="28"/>
      <c r="H132" s="28"/>
      <c r="I132" s="28"/>
      <c r="J132" s="28"/>
      <c r="K132" s="28"/>
      <c r="L132" s="29"/>
      <c r="M132" s="178"/>
      <c r="N132" s="179"/>
      <c r="O132" s="66"/>
      <c r="P132" s="66"/>
      <c r="Q132" s="66"/>
      <c r="R132" s="66"/>
      <c r="S132" s="66"/>
      <c r="T132" s="67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5" t="s">
        <v>129</v>
      </c>
      <c r="AU132" s="15" t="s">
        <v>119</v>
      </c>
    </row>
    <row r="133" s="12" customFormat="1" ht="22.8" customHeight="1">
      <c r="A133" s="12"/>
      <c r="B133" s="149"/>
      <c r="C133" s="12"/>
      <c r="D133" s="150" t="s">
        <v>74</v>
      </c>
      <c r="E133" s="159" t="s">
        <v>121</v>
      </c>
      <c r="F133" s="159" t="s">
        <v>122</v>
      </c>
      <c r="G133" s="12"/>
      <c r="H133" s="12"/>
      <c r="I133" s="12"/>
      <c r="J133" s="160">
        <f>BK133</f>
        <v>365107</v>
      </c>
      <c r="K133" s="12"/>
      <c r="L133" s="149"/>
      <c r="M133" s="153"/>
      <c r="N133" s="154"/>
      <c r="O133" s="154"/>
      <c r="P133" s="155">
        <f>SUM(P134:P147)</f>
        <v>0</v>
      </c>
      <c r="Q133" s="154"/>
      <c r="R133" s="155">
        <f>SUM(R134:R147)</f>
        <v>0</v>
      </c>
      <c r="S133" s="154"/>
      <c r="T133" s="156">
        <f>SUM(T134:T147)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0" t="s">
        <v>119</v>
      </c>
      <c r="AT133" s="157" t="s">
        <v>74</v>
      </c>
      <c r="AU133" s="157" t="s">
        <v>83</v>
      </c>
      <c r="AY133" s="150" t="s">
        <v>120</v>
      </c>
      <c r="BK133" s="158">
        <f>SUM(BK134:BK147)</f>
        <v>365107</v>
      </c>
    </row>
    <row r="134" s="2" customFormat="1" ht="16.5" customHeight="1">
      <c r="A134" s="28"/>
      <c r="B134" s="161"/>
      <c r="C134" s="162" t="s">
        <v>189</v>
      </c>
      <c r="D134" s="162" t="s">
        <v>123</v>
      </c>
      <c r="E134" s="163" t="s">
        <v>277</v>
      </c>
      <c r="F134" s="164" t="s">
        <v>278</v>
      </c>
      <c r="G134" s="165" t="s">
        <v>126</v>
      </c>
      <c r="H134" s="166">
        <v>1</v>
      </c>
      <c r="I134" s="167">
        <v>53804</v>
      </c>
      <c r="J134" s="167">
        <f>ROUND(I134*H134,2)</f>
        <v>53804</v>
      </c>
      <c r="K134" s="168"/>
      <c r="L134" s="169"/>
      <c r="M134" s="170" t="s">
        <v>1</v>
      </c>
      <c r="N134" s="171" t="s">
        <v>41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127</v>
      </c>
      <c r="AT134" s="174" t="s">
        <v>123</v>
      </c>
      <c r="AU134" s="174" t="s">
        <v>119</v>
      </c>
      <c r="AY134" s="15" t="s">
        <v>120</v>
      </c>
      <c r="BE134" s="175">
        <f>IF(N134="základní",J134,0)</f>
        <v>0</v>
      </c>
      <c r="BF134" s="175">
        <f>IF(N134="snížená",J134,0)</f>
        <v>53804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119</v>
      </c>
      <c r="BK134" s="175">
        <f>ROUND(I134*H134,2)</f>
        <v>53804</v>
      </c>
      <c r="BL134" s="15" t="s">
        <v>127</v>
      </c>
      <c r="BM134" s="174" t="s">
        <v>279</v>
      </c>
    </row>
    <row r="135" s="2" customFormat="1">
      <c r="A135" s="28"/>
      <c r="B135" s="29"/>
      <c r="C135" s="28"/>
      <c r="D135" s="176" t="s">
        <v>129</v>
      </c>
      <c r="E135" s="28"/>
      <c r="F135" s="177" t="s">
        <v>278</v>
      </c>
      <c r="G135" s="28"/>
      <c r="H135" s="28"/>
      <c r="I135" s="28"/>
      <c r="J135" s="28"/>
      <c r="K135" s="28"/>
      <c r="L135" s="29"/>
      <c r="M135" s="178"/>
      <c r="N135" s="179"/>
      <c r="O135" s="66"/>
      <c r="P135" s="66"/>
      <c r="Q135" s="66"/>
      <c r="R135" s="66"/>
      <c r="S135" s="66"/>
      <c r="T135" s="67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5" t="s">
        <v>129</v>
      </c>
      <c r="AU135" s="15" t="s">
        <v>119</v>
      </c>
    </row>
    <row r="136" s="2" customFormat="1" ht="16.5" customHeight="1">
      <c r="A136" s="28"/>
      <c r="B136" s="161"/>
      <c r="C136" s="162" t="s">
        <v>193</v>
      </c>
      <c r="D136" s="162" t="s">
        <v>123</v>
      </c>
      <c r="E136" s="163" t="s">
        <v>280</v>
      </c>
      <c r="F136" s="164" t="s">
        <v>281</v>
      </c>
      <c r="G136" s="165" t="s">
        <v>126</v>
      </c>
      <c r="H136" s="166">
        <v>1</v>
      </c>
      <c r="I136" s="167">
        <v>53368</v>
      </c>
      <c r="J136" s="167">
        <f>ROUND(I136*H136,2)</f>
        <v>53368</v>
      </c>
      <c r="K136" s="168"/>
      <c r="L136" s="169"/>
      <c r="M136" s="170" t="s">
        <v>1</v>
      </c>
      <c r="N136" s="171" t="s">
        <v>41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127</v>
      </c>
      <c r="AT136" s="174" t="s">
        <v>123</v>
      </c>
      <c r="AU136" s="174" t="s">
        <v>119</v>
      </c>
      <c r="AY136" s="15" t="s">
        <v>120</v>
      </c>
      <c r="BE136" s="175">
        <f>IF(N136="základní",J136,0)</f>
        <v>0</v>
      </c>
      <c r="BF136" s="175">
        <f>IF(N136="snížená",J136,0)</f>
        <v>53368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119</v>
      </c>
      <c r="BK136" s="175">
        <f>ROUND(I136*H136,2)</f>
        <v>53368</v>
      </c>
      <c r="BL136" s="15" t="s">
        <v>127</v>
      </c>
      <c r="BM136" s="174" t="s">
        <v>282</v>
      </c>
    </row>
    <row r="137" s="2" customFormat="1">
      <c r="A137" s="28"/>
      <c r="B137" s="29"/>
      <c r="C137" s="28"/>
      <c r="D137" s="176" t="s">
        <v>129</v>
      </c>
      <c r="E137" s="28"/>
      <c r="F137" s="177" t="s">
        <v>281</v>
      </c>
      <c r="G137" s="28"/>
      <c r="H137" s="28"/>
      <c r="I137" s="28"/>
      <c r="J137" s="28"/>
      <c r="K137" s="28"/>
      <c r="L137" s="29"/>
      <c r="M137" s="178"/>
      <c r="N137" s="179"/>
      <c r="O137" s="66"/>
      <c r="P137" s="66"/>
      <c r="Q137" s="66"/>
      <c r="R137" s="66"/>
      <c r="S137" s="66"/>
      <c r="T137" s="67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5" t="s">
        <v>129</v>
      </c>
      <c r="AU137" s="15" t="s">
        <v>119</v>
      </c>
    </row>
    <row r="138" s="2" customFormat="1" ht="16.5" customHeight="1">
      <c r="A138" s="28"/>
      <c r="B138" s="161"/>
      <c r="C138" s="162" t="s">
        <v>197</v>
      </c>
      <c r="D138" s="162" t="s">
        <v>123</v>
      </c>
      <c r="E138" s="163" t="s">
        <v>283</v>
      </c>
      <c r="F138" s="164" t="s">
        <v>284</v>
      </c>
      <c r="G138" s="165" t="s">
        <v>126</v>
      </c>
      <c r="H138" s="166">
        <v>1</v>
      </c>
      <c r="I138" s="167">
        <v>62206</v>
      </c>
      <c r="J138" s="167">
        <f>ROUND(I138*H138,2)</f>
        <v>62206</v>
      </c>
      <c r="K138" s="168"/>
      <c r="L138" s="169"/>
      <c r="M138" s="170" t="s">
        <v>1</v>
      </c>
      <c r="N138" s="171" t="s">
        <v>41</v>
      </c>
      <c r="O138" s="172">
        <v>0</v>
      </c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127</v>
      </c>
      <c r="AT138" s="174" t="s">
        <v>123</v>
      </c>
      <c r="AU138" s="174" t="s">
        <v>119</v>
      </c>
      <c r="AY138" s="15" t="s">
        <v>120</v>
      </c>
      <c r="BE138" s="175">
        <f>IF(N138="základní",J138,0)</f>
        <v>0</v>
      </c>
      <c r="BF138" s="175">
        <f>IF(N138="snížená",J138,0)</f>
        <v>62206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119</v>
      </c>
      <c r="BK138" s="175">
        <f>ROUND(I138*H138,2)</f>
        <v>62206</v>
      </c>
      <c r="BL138" s="15" t="s">
        <v>127</v>
      </c>
      <c r="BM138" s="174" t="s">
        <v>285</v>
      </c>
    </row>
    <row r="139" s="2" customFormat="1">
      <c r="A139" s="28"/>
      <c r="B139" s="29"/>
      <c r="C139" s="28"/>
      <c r="D139" s="176" t="s">
        <v>129</v>
      </c>
      <c r="E139" s="28"/>
      <c r="F139" s="177" t="s">
        <v>284</v>
      </c>
      <c r="G139" s="28"/>
      <c r="H139" s="28"/>
      <c r="I139" s="28"/>
      <c r="J139" s="28"/>
      <c r="K139" s="28"/>
      <c r="L139" s="29"/>
      <c r="M139" s="178"/>
      <c r="N139" s="179"/>
      <c r="O139" s="66"/>
      <c r="P139" s="66"/>
      <c r="Q139" s="66"/>
      <c r="R139" s="66"/>
      <c r="S139" s="66"/>
      <c r="T139" s="67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5" t="s">
        <v>129</v>
      </c>
      <c r="AU139" s="15" t="s">
        <v>119</v>
      </c>
    </row>
    <row r="140" s="2" customFormat="1" ht="16.5" customHeight="1">
      <c r="A140" s="28"/>
      <c r="B140" s="161"/>
      <c r="C140" s="162" t="s">
        <v>201</v>
      </c>
      <c r="D140" s="162" t="s">
        <v>123</v>
      </c>
      <c r="E140" s="163" t="s">
        <v>286</v>
      </c>
      <c r="F140" s="164" t="s">
        <v>287</v>
      </c>
      <c r="G140" s="165" t="s">
        <v>126</v>
      </c>
      <c r="H140" s="166">
        <v>1</v>
      </c>
      <c r="I140" s="167">
        <v>151026</v>
      </c>
      <c r="J140" s="167">
        <f>ROUND(I140*H140,2)</f>
        <v>151026</v>
      </c>
      <c r="K140" s="168"/>
      <c r="L140" s="169"/>
      <c r="M140" s="170" t="s">
        <v>1</v>
      </c>
      <c r="N140" s="171" t="s">
        <v>41</v>
      </c>
      <c r="O140" s="172">
        <v>0</v>
      </c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4" t="s">
        <v>127</v>
      </c>
      <c r="AT140" s="174" t="s">
        <v>123</v>
      </c>
      <c r="AU140" s="174" t="s">
        <v>119</v>
      </c>
      <c r="AY140" s="15" t="s">
        <v>120</v>
      </c>
      <c r="BE140" s="175">
        <f>IF(N140="základní",J140,0)</f>
        <v>0</v>
      </c>
      <c r="BF140" s="175">
        <f>IF(N140="snížená",J140,0)</f>
        <v>151026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5" t="s">
        <v>119</v>
      </c>
      <c r="BK140" s="175">
        <f>ROUND(I140*H140,2)</f>
        <v>151026</v>
      </c>
      <c r="BL140" s="15" t="s">
        <v>127</v>
      </c>
      <c r="BM140" s="174" t="s">
        <v>288</v>
      </c>
    </row>
    <row r="141" s="2" customFormat="1">
      <c r="A141" s="28"/>
      <c r="B141" s="29"/>
      <c r="C141" s="28"/>
      <c r="D141" s="176" t="s">
        <v>129</v>
      </c>
      <c r="E141" s="28"/>
      <c r="F141" s="177" t="s">
        <v>287</v>
      </c>
      <c r="G141" s="28"/>
      <c r="H141" s="28"/>
      <c r="I141" s="28"/>
      <c r="J141" s="28"/>
      <c r="K141" s="28"/>
      <c r="L141" s="29"/>
      <c r="M141" s="178"/>
      <c r="N141" s="179"/>
      <c r="O141" s="66"/>
      <c r="P141" s="66"/>
      <c r="Q141" s="66"/>
      <c r="R141" s="66"/>
      <c r="S141" s="66"/>
      <c r="T141" s="67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5" t="s">
        <v>129</v>
      </c>
      <c r="AU141" s="15" t="s">
        <v>119</v>
      </c>
    </row>
    <row r="142" s="2" customFormat="1" ht="16.5" customHeight="1">
      <c r="A142" s="28"/>
      <c r="B142" s="161"/>
      <c r="C142" s="162" t="s">
        <v>83</v>
      </c>
      <c r="D142" s="162" t="s">
        <v>123</v>
      </c>
      <c r="E142" s="163" t="s">
        <v>289</v>
      </c>
      <c r="F142" s="164" t="s">
        <v>290</v>
      </c>
      <c r="G142" s="165" t="s">
        <v>126</v>
      </c>
      <c r="H142" s="166">
        <v>1</v>
      </c>
      <c r="I142" s="167">
        <v>17753</v>
      </c>
      <c r="J142" s="167">
        <f>ROUND(I142*H142,2)</f>
        <v>17753</v>
      </c>
      <c r="K142" s="168"/>
      <c r="L142" s="169"/>
      <c r="M142" s="170" t="s">
        <v>1</v>
      </c>
      <c r="N142" s="171" t="s">
        <v>41</v>
      </c>
      <c r="O142" s="172">
        <v>0</v>
      </c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127</v>
      </c>
      <c r="AT142" s="174" t="s">
        <v>123</v>
      </c>
      <c r="AU142" s="174" t="s">
        <v>119</v>
      </c>
      <c r="AY142" s="15" t="s">
        <v>120</v>
      </c>
      <c r="BE142" s="175">
        <f>IF(N142="základní",J142,0)</f>
        <v>0</v>
      </c>
      <c r="BF142" s="175">
        <f>IF(N142="snížená",J142,0)</f>
        <v>17753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119</v>
      </c>
      <c r="BK142" s="175">
        <f>ROUND(I142*H142,2)</f>
        <v>17753</v>
      </c>
      <c r="BL142" s="15" t="s">
        <v>127</v>
      </c>
      <c r="BM142" s="174" t="s">
        <v>291</v>
      </c>
    </row>
    <row r="143" s="2" customFormat="1">
      <c r="A143" s="28"/>
      <c r="B143" s="29"/>
      <c r="C143" s="28"/>
      <c r="D143" s="176" t="s">
        <v>129</v>
      </c>
      <c r="E143" s="28"/>
      <c r="F143" s="177" t="s">
        <v>290</v>
      </c>
      <c r="G143" s="28"/>
      <c r="H143" s="28"/>
      <c r="I143" s="28"/>
      <c r="J143" s="28"/>
      <c r="K143" s="28"/>
      <c r="L143" s="29"/>
      <c r="M143" s="178"/>
      <c r="N143" s="179"/>
      <c r="O143" s="66"/>
      <c r="P143" s="66"/>
      <c r="Q143" s="66"/>
      <c r="R143" s="66"/>
      <c r="S143" s="66"/>
      <c r="T143" s="67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5" t="s">
        <v>129</v>
      </c>
      <c r="AU143" s="15" t="s">
        <v>119</v>
      </c>
    </row>
    <row r="144" s="2" customFormat="1" ht="16.5" customHeight="1">
      <c r="A144" s="28"/>
      <c r="B144" s="161"/>
      <c r="C144" s="162" t="s">
        <v>119</v>
      </c>
      <c r="D144" s="162" t="s">
        <v>123</v>
      </c>
      <c r="E144" s="163" t="s">
        <v>292</v>
      </c>
      <c r="F144" s="164" t="s">
        <v>293</v>
      </c>
      <c r="G144" s="165" t="s">
        <v>126</v>
      </c>
      <c r="H144" s="166">
        <v>1</v>
      </c>
      <c r="I144" s="167">
        <v>17753</v>
      </c>
      <c r="J144" s="167">
        <f>ROUND(I144*H144,2)</f>
        <v>17753</v>
      </c>
      <c r="K144" s="168"/>
      <c r="L144" s="169"/>
      <c r="M144" s="170" t="s">
        <v>1</v>
      </c>
      <c r="N144" s="171" t="s">
        <v>41</v>
      </c>
      <c r="O144" s="172">
        <v>0</v>
      </c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4" t="s">
        <v>127</v>
      </c>
      <c r="AT144" s="174" t="s">
        <v>123</v>
      </c>
      <c r="AU144" s="174" t="s">
        <v>119</v>
      </c>
      <c r="AY144" s="15" t="s">
        <v>120</v>
      </c>
      <c r="BE144" s="175">
        <f>IF(N144="základní",J144,0)</f>
        <v>0</v>
      </c>
      <c r="BF144" s="175">
        <f>IF(N144="snížená",J144,0)</f>
        <v>17753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5" t="s">
        <v>119</v>
      </c>
      <c r="BK144" s="175">
        <f>ROUND(I144*H144,2)</f>
        <v>17753</v>
      </c>
      <c r="BL144" s="15" t="s">
        <v>127</v>
      </c>
      <c r="BM144" s="174" t="s">
        <v>294</v>
      </c>
    </row>
    <row r="145" s="2" customFormat="1">
      <c r="A145" s="28"/>
      <c r="B145" s="29"/>
      <c r="C145" s="28"/>
      <c r="D145" s="176" t="s">
        <v>129</v>
      </c>
      <c r="E145" s="28"/>
      <c r="F145" s="177" t="s">
        <v>293</v>
      </c>
      <c r="G145" s="28"/>
      <c r="H145" s="28"/>
      <c r="I145" s="28"/>
      <c r="J145" s="28"/>
      <c r="K145" s="28"/>
      <c r="L145" s="29"/>
      <c r="M145" s="178"/>
      <c r="N145" s="179"/>
      <c r="O145" s="66"/>
      <c r="P145" s="66"/>
      <c r="Q145" s="66"/>
      <c r="R145" s="66"/>
      <c r="S145" s="66"/>
      <c r="T145" s="67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5" t="s">
        <v>129</v>
      </c>
      <c r="AU145" s="15" t="s">
        <v>119</v>
      </c>
    </row>
    <row r="146" s="2" customFormat="1" ht="16.5" customHeight="1">
      <c r="A146" s="28"/>
      <c r="B146" s="161"/>
      <c r="C146" s="162" t="s">
        <v>133</v>
      </c>
      <c r="D146" s="162" t="s">
        <v>123</v>
      </c>
      <c r="E146" s="163" t="s">
        <v>295</v>
      </c>
      <c r="F146" s="164" t="s">
        <v>296</v>
      </c>
      <c r="G146" s="165" t="s">
        <v>126</v>
      </c>
      <c r="H146" s="166">
        <v>1</v>
      </c>
      <c r="I146" s="167">
        <v>9197</v>
      </c>
      <c r="J146" s="167">
        <f>ROUND(I146*H146,2)</f>
        <v>9197</v>
      </c>
      <c r="K146" s="168"/>
      <c r="L146" s="169"/>
      <c r="M146" s="170" t="s">
        <v>1</v>
      </c>
      <c r="N146" s="171" t="s">
        <v>41</v>
      </c>
      <c r="O146" s="172">
        <v>0</v>
      </c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127</v>
      </c>
      <c r="AT146" s="174" t="s">
        <v>123</v>
      </c>
      <c r="AU146" s="174" t="s">
        <v>119</v>
      </c>
      <c r="AY146" s="15" t="s">
        <v>120</v>
      </c>
      <c r="BE146" s="175">
        <f>IF(N146="základní",J146,0)</f>
        <v>0</v>
      </c>
      <c r="BF146" s="175">
        <f>IF(N146="snížená",J146,0)</f>
        <v>9197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119</v>
      </c>
      <c r="BK146" s="175">
        <f>ROUND(I146*H146,2)</f>
        <v>9197</v>
      </c>
      <c r="BL146" s="15" t="s">
        <v>127</v>
      </c>
      <c r="BM146" s="174" t="s">
        <v>297</v>
      </c>
    </row>
    <row r="147" s="2" customFormat="1">
      <c r="A147" s="28"/>
      <c r="B147" s="29"/>
      <c r="C147" s="28"/>
      <c r="D147" s="176" t="s">
        <v>129</v>
      </c>
      <c r="E147" s="28"/>
      <c r="F147" s="177" t="s">
        <v>296</v>
      </c>
      <c r="G147" s="28"/>
      <c r="H147" s="28"/>
      <c r="I147" s="28"/>
      <c r="J147" s="28"/>
      <c r="K147" s="28"/>
      <c r="L147" s="29"/>
      <c r="M147" s="178"/>
      <c r="N147" s="179"/>
      <c r="O147" s="66"/>
      <c r="P147" s="66"/>
      <c r="Q147" s="66"/>
      <c r="R147" s="66"/>
      <c r="S147" s="66"/>
      <c r="T147" s="67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5" t="s">
        <v>129</v>
      </c>
      <c r="AU147" s="15" t="s">
        <v>119</v>
      </c>
    </row>
    <row r="148" s="12" customFormat="1" ht="22.8" customHeight="1">
      <c r="A148" s="12"/>
      <c r="B148" s="149"/>
      <c r="C148" s="12"/>
      <c r="D148" s="150" t="s">
        <v>74</v>
      </c>
      <c r="E148" s="159" t="s">
        <v>150</v>
      </c>
      <c r="F148" s="159" t="s">
        <v>151</v>
      </c>
      <c r="G148" s="12"/>
      <c r="H148" s="12"/>
      <c r="I148" s="12"/>
      <c r="J148" s="160">
        <f>BK148</f>
        <v>104059</v>
      </c>
      <c r="K148" s="12"/>
      <c r="L148" s="149"/>
      <c r="M148" s="153"/>
      <c r="N148" s="154"/>
      <c r="O148" s="154"/>
      <c r="P148" s="155">
        <f>SUM(P149:P156)</f>
        <v>0</v>
      </c>
      <c r="Q148" s="154"/>
      <c r="R148" s="155">
        <f>SUM(R149:R156)</f>
        <v>0</v>
      </c>
      <c r="S148" s="154"/>
      <c r="T148" s="156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0" t="s">
        <v>119</v>
      </c>
      <c r="AT148" s="157" t="s">
        <v>74</v>
      </c>
      <c r="AU148" s="157" t="s">
        <v>83</v>
      </c>
      <c r="AY148" s="150" t="s">
        <v>120</v>
      </c>
      <c r="BK148" s="158">
        <f>SUM(BK149:BK156)</f>
        <v>104059</v>
      </c>
    </row>
    <row r="149" s="2" customFormat="1" ht="16.5" customHeight="1">
      <c r="A149" s="28"/>
      <c r="B149" s="161"/>
      <c r="C149" s="162" t="s">
        <v>251</v>
      </c>
      <c r="D149" s="162" t="s">
        <v>123</v>
      </c>
      <c r="E149" s="163" t="s">
        <v>298</v>
      </c>
      <c r="F149" s="164" t="s">
        <v>299</v>
      </c>
      <c r="G149" s="165" t="s">
        <v>300</v>
      </c>
      <c r="H149" s="166">
        <v>1</v>
      </c>
      <c r="I149" s="167">
        <v>2719</v>
      </c>
      <c r="J149" s="167">
        <f>ROUND(I149*H149,2)</f>
        <v>2719</v>
      </c>
      <c r="K149" s="168"/>
      <c r="L149" s="169"/>
      <c r="M149" s="170" t="s">
        <v>1</v>
      </c>
      <c r="N149" s="171" t="s">
        <v>41</v>
      </c>
      <c r="O149" s="172">
        <v>0</v>
      </c>
      <c r="P149" s="172">
        <f>O149*H149</f>
        <v>0</v>
      </c>
      <c r="Q149" s="172">
        <v>0</v>
      </c>
      <c r="R149" s="172">
        <f>Q149*H149</f>
        <v>0</v>
      </c>
      <c r="S149" s="172">
        <v>0</v>
      </c>
      <c r="T149" s="173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4" t="s">
        <v>127</v>
      </c>
      <c r="AT149" s="174" t="s">
        <v>123</v>
      </c>
      <c r="AU149" s="174" t="s">
        <v>119</v>
      </c>
      <c r="AY149" s="15" t="s">
        <v>120</v>
      </c>
      <c r="BE149" s="175">
        <f>IF(N149="základní",J149,0)</f>
        <v>0</v>
      </c>
      <c r="BF149" s="175">
        <f>IF(N149="snížená",J149,0)</f>
        <v>2719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5" t="s">
        <v>119</v>
      </c>
      <c r="BK149" s="175">
        <f>ROUND(I149*H149,2)</f>
        <v>2719</v>
      </c>
      <c r="BL149" s="15" t="s">
        <v>127</v>
      </c>
      <c r="BM149" s="174" t="s">
        <v>301</v>
      </c>
    </row>
    <row r="150" s="2" customFormat="1">
      <c r="A150" s="28"/>
      <c r="B150" s="29"/>
      <c r="C150" s="28"/>
      <c r="D150" s="176" t="s">
        <v>129</v>
      </c>
      <c r="E150" s="28"/>
      <c r="F150" s="177" t="s">
        <v>299</v>
      </c>
      <c r="G150" s="28"/>
      <c r="H150" s="28"/>
      <c r="I150" s="28"/>
      <c r="J150" s="28"/>
      <c r="K150" s="28"/>
      <c r="L150" s="29"/>
      <c r="M150" s="178"/>
      <c r="N150" s="179"/>
      <c r="O150" s="66"/>
      <c r="P150" s="66"/>
      <c r="Q150" s="66"/>
      <c r="R150" s="66"/>
      <c r="S150" s="66"/>
      <c r="T150" s="67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5" t="s">
        <v>129</v>
      </c>
      <c r="AU150" s="15" t="s">
        <v>119</v>
      </c>
    </row>
    <row r="151" s="2" customFormat="1" ht="16.5" customHeight="1">
      <c r="A151" s="28"/>
      <c r="B151" s="161"/>
      <c r="C151" s="162" t="s">
        <v>161</v>
      </c>
      <c r="D151" s="162" t="s">
        <v>123</v>
      </c>
      <c r="E151" s="163" t="s">
        <v>302</v>
      </c>
      <c r="F151" s="164" t="s">
        <v>154</v>
      </c>
      <c r="G151" s="165" t="s">
        <v>170</v>
      </c>
      <c r="H151" s="166">
        <v>540</v>
      </c>
      <c r="I151" s="167">
        <v>66</v>
      </c>
      <c r="J151" s="167">
        <f>ROUND(I151*H151,2)</f>
        <v>35640</v>
      </c>
      <c r="K151" s="168"/>
      <c r="L151" s="169"/>
      <c r="M151" s="170" t="s">
        <v>1</v>
      </c>
      <c r="N151" s="171" t="s">
        <v>41</v>
      </c>
      <c r="O151" s="172">
        <v>0</v>
      </c>
      <c r="P151" s="172">
        <f>O151*H151</f>
        <v>0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74" t="s">
        <v>127</v>
      </c>
      <c r="AT151" s="174" t="s">
        <v>123</v>
      </c>
      <c r="AU151" s="174" t="s">
        <v>119</v>
      </c>
      <c r="AY151" s="15" t="s">
        <v>120</v>
      </c>
      <c r="BE151" s="175">
        <f>IF(N151="základní",J151,0)</f>
        <v>0</v>
      </c>
      <c r="BF151" s="175">
        <f>IF(N151="snížená",J151,0)</f>
        <v>35640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5" t="s">
        <v>119</v>
      </c>
      <c r="BK151" s="175">
        <f>ROUND(I151*H151,2)</f>
        <v>35640</v>
      </c>
      <c r="BL151" s="15" t="s">
        <v>127</v>
      </c>
      <c r="BM151" s="174" t="s">
        <v>303</v>
      </c>
    </row>
    <row r="152" s="2" customFormat="1">
      <c r="A152" s="28"/>
      <c r="B152" s="29"/>
      <c r="C152" s="28"/>
      <c r="D152" s="176" t="s">
        <v>129</v>
      </c>
      <c r="E152" s="28"/>
      <c r="F152" s="177" t="s">
        <v>154</v>
      </c>
      <c r="G152" s="28"/>
      <c r="H152" s="28"/>
      <c r="I152" s="28"/>
      <c r="J152" s="28"/>
      <c r="K152" s="28"/>
      <c r="L152" s="29"/>
      <c r="M152" s="178"/>
      <c r="N152" s="179"/>
      <c r="O152" s="66"/>
      <c r="P152" s="66"/>
      <c r="Q152" s="66"/>
      <c r="R152" s="66"/>
      <c r="S152" s="66"/>
      <c r="T152" s="67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5" t="s">
        <v>129</v>
      </c>
      <c r="AU152" s="15" t="s">
        <v>119</v>
      </c>
    </row>
    <row r="153" s="2" customFormat="1" ht="16.5" customHeight="1">
      <c r="A153" s="28"/>
      <c r="B153" s="161"/>
      <c r="C153" s="162" t="s">
        <v>241</v>
      </c>
      <c r="D153" s="162" t="s">
        <v>123</v>
      </c>
      <c r="E153" s="163" t="s">
        <v>304</v>
      </c>
      <c r="F153" s="164" t="s">
        <v>159</v>
      </c>
      <c r="G153" s="165" t="s">
        <v>170</v>
      </c>
      <c r="H153" s="166">
        <v>600</v>
      </c>
      <c r="I153" s="167">
        <v>57</v>
      </c>
      <c r="J153" s="167">
        <f>ROUND(I153*H153,2)</f>
        <v>34200</v>
      </c>
      <c r="K153" s="168"/>
      <c r="L153" s="169"/>
      <c r="M153" s="170" t="s">
        <v>1</v>
      </c>
      <c r="N153" s="171" t="s">
        <v>41</v>
      </c>
      <c r="O153" s="172">
        <v>0</v>
      </c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74" t="s">
        <v>127</v>
      </c>
      <c r="AT153" s="174" t="s">
        <v>123</v>
      </c>
      <c r="AU153" s="174" t="s">
        <v>119</v>
      </c>
      <c r="AY153" s="15" t="s">
        <v>120</v>
      </c>
      <c r="BE153" s="175">
        <f>IF(N153="základní",J153,0)</f>
        <v>0</v>
      </c>
      <c r="BF153" s="175">
        <f>IF(N153="snížená",J153,0)</f>
        <v>34200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5" t="s">
        <v>119</v>
      </c>
      <c r="BK153" s="175">
        <f>ROUND(I153*H153,2)</f>
        <v>34200</v>
      </c>
      <c r="BL153" s="15" t="s">
        <v>127</v>
      </c>
      <c r="BM153" s="174" t="s">
        <v>305</v>
      </c>
    </row>
    <row r="154" s="2" customFormat="1">
      <c r="A154" s="28"/>
      <c r="B154" s="29"/>
      <c r="C154" s="28"/>
      <c r="D154" s="176" t="s">
        <v>129</v>
      </c>
      <c r="E154" s="28"/>
      <c r="F154" s="177" t="s">
        <v>159</v>
      </c>
      <c r="G154" s="28"/>
      <c r="H154" s="28"/>
      <c r="I154" s="28"/>
      <c r="J154" s="28"/>
      <c r="K154" s="28"/>
      <c r="L154" s="29"/>
      <c r="M154" s="178"/>
      <c r="N154" s="179"/>
      <c r="O154" s="66"/>
      <c r="P154" s="66"/>
      <c r="Q154" s="66"/>
      <c r="R154" s="66"/>
      <c r="S154" s="66"/>
      <c r="T154" s="67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5" t="s">
        <v>129</v>
      </c>
      <c r="AU154" s="15" t="s">
        <v>119</v>
      </c>
    </row>
    <row r="155" s="2" customFormat="1" ht="16.5" customHeight="1">
      <c r="A155" s="28"/>
      <c r="B155" s="161"/>
      <c r="C155" s="162" t="s">
        <v>306</v>
      </c>
      <c r="D155" s="162" t="s">
        <v>123</v>
      </c>
      <c r="E155" s="163" t="s">
        <v>307</v>
      </c>
      <c r="F155" s="164" t="s">
        <v>163</v>
      </c>
      <c r="G155" s="165" t="s">
        <v>170</v>
      </c>
      <c r="H155" s="166">
        <v>600</v>
      </c>
      <c r="I155" s="167">
        <v>52.5</v>
      </c>
      <c r="J155" s="167">
        <f>ROUND(I155*H155,2)</f>
        <v>31500</v>
      </c>
      <c r="K155" s="168"/>
      <c r="L155" s="169"/>
      <c r="M155" s="170" t="s">
        <v>1</v>
      </c>
      <c r="N155" s="171" t="s">
        <v>41</v>
      </c>
      <c r="O155" s="172">
        <v>0</v>
      </c>
      <c r="P155" s="172">
        <f>O155*H155</f>
        <v>0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74" t="s">
        <v>127</v>
      </c>
      <c r="AT155" s="174" t="s">
        <v>123</v>
      </c>
      <c r="AU155" s="174" t="s">
        <v>119</v>
      </c>
      <c r="AY155" s="15" t="s">
        <v>120</v>
      </c>
      <c r="BE155" s="175">
        <f>IF(N155="základní",J155,0)</f>
        <v>0</v>
      </c>
      <c r="BF155" s="175">
        <f>IF(N155="snížená",J155,0)</f>
        <v>31500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5" t="s">
        <v>119</v>
      </c>
      <c r="BK155" s="175">
        <f>ROUND(I155*H155,2)</f>
        <v>31500</v>
      </c>
      <c r="BL155" s="15" t="s">
        <v>127</v>
      </c>
      <c r="BM155" s="174" t="s">
        <v>308</v>
      </c>
    </row>
    <row r="156" s="2" customFormat="1">
      <c r="A156" s="28"/>
      <c r="B156" s="29"/>
      <c r="C156" s="28"/>
      <c r="D156" s="176" t="s">
        <v>129</v>
      </c>
      <c r="E156" s="28"/>
      <c r="F156" s="177" t="s">
        <v>163</v>
      </c>
      <c r="G156" s="28"/>
      <c r="H156" s="28"/>
      <c r="I156" s="28"/>
      <c r="J156" s="28"/>
      <c r="K156" s="28"/>
      <c r="L156" s="29"/>
      <c r="M156" s="178"/>
      <c r="N156" s="179"/>
      <c r="O156" s="66"/>
      <c r="P156" s="66"/>
      <c r="Q156" s="66"/>
      <c r="R156" s="66"/>
      <c r="S156" s="66"/>
      <c r="T156" s="67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T156" s="15" t="s">
        <v>129</v>
      </c>
      <c r="AU156" s="15" t="s">
        <v>119</v>
      </c>
    </row>
    <row r="157" s="12" customFormat="1" ht="22.8" customHeight="1">
      <c r="A157" s="12"/>
      <c r="B157" s="149"/>
      <c r="C157" s="12"/>
      <c r="D157" s="150" t="s">
        <v>74</v>
      </c>
      <c r="E157" s="159" t="s">
        <v>165</v>
      </c>
      <c r="F157" s="159" t="s">
        <v>166</v>
      </c>
      <c r="G157" s="12"/>
      <c r="H157" s="12"/>
      <c r="I157" s="12"/>
      <c r="J157" s="160">
        <f>BK157</f>
        <v>626831.35999999999</v>
      </c>
      <c r="K157" s="12"/>
      <c r="L157" s="149"/>
      <c r="M157" s="153"/>
      <c r="N157" s="154"/>
      <c r="O157" s="154"/>
      <c r="P157" s="155">
        <f>SUM(P158:P179)</f>
        <v>0</v>
      </c>
      <c r="Q157" s="154"/>
      <c r="R157" s="155">
        <f>SUM(R158:R179)</f>
        <v>0</v>
      </c>
      <c r="S157" s="154"/>
      <c r="T157" s="156">
        <f>SUM(T158:T179)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0" t="s">
        <v>119</v>
      </c>
      <c r="AT157" s="157" t="s">
        <v>74</v>
      </c>
      <c r="AU157" s="157" t="s">
        <v>83</v>
      </c>
      <c r="AY157" s="150" t="s">
        <v>120</v>
      </c>
      <c r="BK157" s="158">
        <f>SUM(BK158:BK179)</f>
        <v>626831.35999999999</v>
      </c>
    </row>
    <row r="158" s="2" customFormat="1" ht="16.5" customHeight="1">
      <c r="A158" s="28"/>
      <c r="B158" s="161"/>
      <c r="C158" s="162" t="s">
        <v>309</v>
      </c>
      <c r="D158" s="162" t="s">
        <v>123</v>
      </c>
      <c r="E158" s="163" t="s">
        <v>310</v>
      </c>
      <c r="F158" s="164" t="s">
        <v>311</v>
      </c>
      <c r="G158" s="165" t="s">
        <v>170</v>
      </c>
      <c r="H158" s="166">
        <v>300</v>
      </c>
      <c r="I158" s="167">
        <v>464.60000000000002</v>
      </c>
      <c r="J158" s="167">
        <f>ROUND(I158*H158,2)</f>
        <v>139380</v>
      </c>
      <c r="K158" s="168"/>
      <c r="L158" s="169"/>
      <c r="M158" s="170" t="s">
        <v>1</v>
      </c>
      <c r="N158" s="171" t="s">
        <v>41</v>
      </c>
      <c r="O158" s="172">
        <v>0</v>
      </c>
      <c r="P158" s="172">
        <f>O158*H158</f>
        <v>0</v>
      </c>
      <c r="Q158" s="172">
        <v>0</v>
      </c>
      <c r="R158" s="172">
        <f>Q158*H158</f>
        <v>0</v>
      </c>
      <c r="S158" s="172">
        <v>0</v>
      </c>
      <c r="T158" s="173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4" t="s">
        <v>127</v>
      </c>
      <c r="AT158" s="174" t="s">
        <v>123</v>
      </c>
      <c r="AU158" s="174" t="s">
        <v>119</v>
      </c>
      <c r="AY158" s="15" t="s">
        <v>120</v>
      </c>
      <c r="BE158" s="175">
        <f>IF(N158="základní",J158,0)</f>
        <v>0</v>
      </c>
      <c r="BF158" s="175">
        <f>IF(N158="snížená",J158,0)</f>
        <v>139380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5" t="s">
        <v>119</v>
      </c>
      <c r="BK158" s="175">
        <f>ROUND(I158*H158,2)</f>
        <v>139380</v>
      </c>
      <c r="BL158" s="15" t="s">
        <v>127</v>
      </c>
      <c r="BM158" s="174" t="s">
        <v>312</v>
      </c>
    </row>
    <row r="159" s="2" customFormat="1">
      <c r="A159" s="28"/>
      <c r="B159" s="29"/>
      <c r="C159" s="28"/>
      <c r="D159" s="176" t="s">
        <v>129</v>
      </c>
      <c r="E159" s="28"/>
      <c r="F159" s="177" t="s">
        <v>311</v>
      </c>
      <c r="G159" s="28"/>
      <c r="H159" s="28"/>
      <c r="I159" s="28"/>
      <c r="J159" s="28"/>
      <c r="K159" s="28"/>
      <c r="L159" s="29"/>
      <c r="M159" s="178"/>
      <c r="N159" s="179"/>
      <c r="O159" s="66"/>
      <c r="P159" s="66"/>
      <c r="Q159" s="66"/>
      <c r="R159" s="66"/>
      <c r="S159" s="66"/>
      <c r="T159" s="67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5" t="s">
        <v>129</v>
      </c>
      <c r="AU159" s="15" t="s">
        <v>119</v>
      </c>
    </row>
    <row r="160" s="2" customFormat="1" ht="16.5" customHeight="1">
      <c r="A160" s="28"/>
      <c r="B160" s="161"/>
      <c r="C160" s="162" t="s">
        <v>313</v>
      </c>
      <c r="D160" s="162" t="s">
        <v>123</v>
      </c>
      <c r="E160" s="163" t="s">
        <v>314</v>
      </c>
      <c r="F160" s="164" t="s">
        <v>315</v>
      </c>
      <c r="G160" s="165" t="s">
        <v>170</v>
      </c>
      <c r="H160" s="166">
        <v>23</v>
      </c>
      <c r="I160" s="167">
        <v>271.20999999999998</v>
      </c>
      <c r="J160" s="167">
        <f>ROUND(I160*H160,2)</f>
        <v>6237.8299999999999</v>
      </c>
      <c r="K160" s="168"/>
      <c r="L160" s="169"/>
      <c r="M160" s="170" t="s">
        <v>1</v>
      </c>
      <c r="N160" s="171" t="s">
        <v>41</v>
      </c>
      <c r="O160" s="172">
        <v>0</v>
      </c>
      <c r="P160" s="172">
        <f>O160*H160</f>
        <v>0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4" t="s">
        <v>127</v>
      </c>
      <c r="AT160" s="174" t="s">
        <v>123</v>
      </c>
      <c r="AU160" s="174" t="s">
        <v>119</v>
      </c>
      <c r="AY160" s="15" t="s">
        <v>120</v>
      </c>
      <c r="BE160" s="175">
        <f>IF(N160="základní",J160,0)</f>
        <v>0</v>
      </c>
      <c r="BF160" s="175">
        <f>IF(N160="snížená",J160,0)</f>
        <v>6237.8299999999999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5" t="s">
        <v>119</v>
      </c>
      <c r="BK160" s="175">
        <f>ROUND(I160*H160,2)</f>
        <v>6237.8299999999999</v>
      </c>
      <c r="BL160" s="15" t="s">
        <v>127</v>
      </c>
      <c r="BM160" s="174" t="s">
        <v>316</v>
      </c>
    </row>
    <row r="161" s="2" customFormat="1">
      <c r="A161" s="28"/>
      <c r="B161" s="29"/>
      <c r="C161" s="28"/>
      <c r="D161" s="176" t="s">
        <v>129</v>
      </c>
      <c r="E161" s="28"/>
      <c r="F161" s="177" t="s">
        <v>315</v>
      </c>
      <c r="G161" s="28"/>
      <c r="H161" s="28"/>
      <c r="I161" s="28"/>
      <c r="J161" s="28"/>
      <c r="K161" s="28"/>
      <c r="L161" s="29"/>
      <c r="M161" s="178"/>
      <c r="N161" s="179"/>
      <c r="O161" s="66"/>
      <c r="P161" s="66"/>
      <c r="Q161" s="66"/>
      <c r="R161" s="66"/>
      <c r="S161" s="66"/>
      <c r="T161" s="67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5" t="s">
        <v>129</v>
      </c>
      <c r="AU161" s="15" t="s">
        <v>119</v>
      </c>
    </row>
    <row r="162" s="2" customFormat="1" ht="16.5" customHeight="1">
      <c r="A162" s="28"/>
      <c r="B162" s="161"/>
      <c r="C162" s="162" t="s">
        <v>317</v>
      </c>
      <c r="D162" s="162" t="s">
        <v>123</v>
      </c>
      <c r="E162" s="163" t="s">
        <v>318</v>
      </c>
      <c r="F162" s="164" t="s">
        <v>319</v>
      </c>
      <c r="G162" s="165" t="s">
        <v>170</v>
      </c>
      <c r="H162" s="166">
        <v>48</v>
      </c>
      <c r="I162" s="167">
        <v>184.33000000000001</v>
      </c>
      <c r="J162" s="167">
        <f>ROUND(I162*H162,2)</f>
        <v>8847.8400000000001</v>
      </c>
      <c r="K162" s="168"/>
      <c r="L162" s="169"/>
      <c r="M162" s="170" t="s">
        <v>1</v>
      </c>
      <c r="N162" s="171" t="s">
        <v>41</v>
      </c>
      <c r="O162" s="172">
        <v>0</v>
      </c>
      <c r="P162" s="172">
        <f>O162*H162</f>
        <v>0</v>
      </c>
      <c r="Q162" s="172">
        <v>0</v>
      </c>
      <c r="R162" s="172">
        <f>Q162*H162</f>
        <v>0</v>
      </c>
      <c r="S162" s="172">
        <v>0</v>
      </c>
      <c r="T162" s="173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4" t="s">
        <v>127</v>
      </c>
      <c r="AT162" s="174" t="s">
        <v>123</v>
      </c>
      <c r="AU162" s="174" t="s">
        <v>119</v>
      </c>
      <c r="AY162" s="15" t="s">
        <v>120</v>
      </c>
      <c r="BE162" s="175">
        <f>IF(N162="základní",J162,0)</f>
        <v>0</v>
      </c>
      <c r="BF162" s="175">
        <f>IF(N162="snížená",J162,0)</f>
        <v>8847.8400000000001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5" t="s">
        <v>119</v>
      </c>
      <c r="BK162" s="175">
        <f>ROUND(I162*H162,2)</f>
        <v>8847.8400000000001</v>
      </c>
      <c r="BL162" s="15" t="s">
        <v>127</v>
      </c>
      <c r="BM162" s="174" t="s">
        <v>320</v>
      </c>
    </row>
    <row r="163" s="2" customFormat="1">
      <c r="A163" s="28"/>
      <c r="B163" s="29"/>
      <c r="C163" s="28"/>
      <c r="D163" s="176" t="s">
        <v>129</v>
      </c>
      <c r="E163" s="28"/>
      <c r="F163" s="177" t="s">
        <v>319</v>
      </c>
      <c r="G163" s="28"/>
      <c r="H163" s="28"/>
      <c r="I163" s="28"/>
      <c r="J163" s="28"/>
      <c r="K163" s="28"/>
      <c r="L163" s="29"/>
      <c r="M163" s="178"/>
      <c r="N163" s="179"/>
      <c r="O163" s="66"/>
      <c r="P163" s="66"/>
      <c r="Q163" s="66"/>
      <c r="R163" s="66"/>
      <c r="S163" s="66"/>
      <c r="T163" s="67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5" t="s">
        <v>129</v>
      </c>
      <c r="AU163" s="15" t="s">
        <v>119</v>
      </c>
    </row>
    <row r="164" s="2" customFormat="1" ht="16.5" customHeight="1">
      <c r="A164" s="28"/>
      <c r="B164" s="161"/>
      <c r="C164" s="162" t="s">
        <v>321</v>
      </c>
      <c r="D164" s="162" t="s">
        <v>123</v>
      </c>
      <c r="E164" s="163" t="s">
        <v>322</v>
      </c>
      <c r="F164" s="164" t="s">
        <v>323</v>
      </c>
      <c r="G164" s="165" t="s">
        <v>170</v>
      </c>
      <c r="H164" s="166">
        <v>69</v>
      </c>
      <c r="I164" s="167">
        <v>130.53999999999999</v>
      </c>
      <c r="J164" s="167">
        <f>ROUND(I164*H164,2)</f>
        <v>9007.2600000000002</v>
      </c>
      <c r="K164" s="168"/>
      <c r="L164" s="169"/>
      <c r="M164" s="170" t="s">
        <v>1</v>
      </c>
      <c r="N164" s="171" t="s">
        <v>41</v>
      </c>
      <c r="O164" s="172">
        <v>0</v>
      </c>
      <c r="P164" s="172">
        <f>O164*H164</f>
        <v>0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4" t="s">
        <v>127</v>
      </c>
      <c r="AT164" s="174" t="s">
        <v>123</v>
      </c>
      <c r="AU164" s="174" t="s">
        <v>119</v>
      </c>
      <c r="AY164" s="15" t="s">
        <v>120</v>
      </c>
      <c r="BE164" s="175">
        <f>IF(N164="základní",J164,0)</f>
        <v>0</v>
      </c>
      <c r="BF164" s="175">
        <f>IF(N164="snížená",J164,0)</f>
        <v>9007.2600000000002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5" t="s">
        <v>119</v>
      </c>
      <c r="BK164" s="175">
        <f>ROUND(I164*H164,2)</f>
        <v>9007.2600000000002</v>
      </c>
      <c r="BL164" s="15" t="s">
        <v>127</v>
      </c>
      <c r="BM164" s="174" t="s">
        <v>324</v>
      </c>
    </row>
    <row r="165" s="2" customFormat="1">
      <c r="A165" s="28"/>
      <c r="B165" s="29"/>
      <c r="C165" s="28"/>
      <c r="D165" s="176" t="s">
        <v>129</v>
      </c>
      <c r="E165" s="28"/>
      <c r="F165" s="177" t="s">
        <v>323</v>
      </c>
      <c r="G165" s="28"/>
      <c r="H165" s="28"/>
      <c r="I165" s="28"/>
      <c r="J165" s="28"/>
      <c r="K165" s="28"/>
      <c r="L165" s="29"/>
      <c r="M165" s="178"/>
      <c r="N165" s="179"/>
      <c r="O165" s="66"/>
      <c r="P165" s="66"/>
      <c r="Q165" s="66"/>
      <c r="R165" s="66"/>
      <c r="S165" s="66"/>
      <c r="T165" s="67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5" t="s">
        <v>129</v>
      </c>
      <c r="AU165" s="15" t="s">
        <v>119</v>
      </c>
    </row>
    <row r="166" s="2" customFormat="1" ht="16.5" customHeight="1">
      <c r="A166" s="28"/>
      <c r="B166" s="161"/>
      <c r="C166" s="162" t="s">
        <v>325</v>
      </c>
      <c r="D166" s="162" t="s">
        <v>123</v>
      </c>
      <c r="E166" s="163" t="s">
        <v>326</v>
      </c>
      <c r="F166" s="164" t="s">
        <v>327</v>
      </c>
      <c r="G166" s="165" t="s">
        <v>170</v>
      </c>
      <c r="H166" s="166">
        <v>18</v>
      </c>
      <c r="I166" s="167">
        <v>102.44</v>
      </c>
      <c r="J166" s="167">
        <f>ROUND(I166*H166,2)</f>
        <v>1843.9200000000001</v>
      </c>
      <c r="K166" s="168"/>
      <c r="L166" s="169"/>
      <c r="M166" s="170" t="s">
        <v>1</v>
      </c>
      <c r="N166" s="171" t="s">
        <v>41</v>
      </c>
      <c r="O166" s="172">
        <v>0</v>
      </c>
      <c r="P166" s="172">
        <f>O166*H166</f>
        <v>0</v>
      </c>
      <c r="Q166" s="172">
        <v>0</v>
      </c>
      <c r="R166" s="172">
        <f>Q166*H166</f>
        <v>0</v>
      </c>
      <c r="S166" s="172">
        <v>0</v>
      </c>
      <c r="T166" s="173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4" t="s">
        <v>127</v>
      </c>
      <c r="AT166" s="174" t="s">
        <v>123</v>
      </c>
      <c r="AU166" s="174" t="s">
        <v>119</v>
      </c>
      <c r="AY166" s="15" t="s">
        <v>120</v>
      </c>
      <c r="BE166" s="175">
        <f>IF(N166="základní",J166,0)</f>
        <v>0</v>
      </c>
      <c r="BF166" s="175">
        <f>IF(N166="snížená",J166,0)</f>
        <v>1843.9200000000001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5" t="s">
        <v>119</v>
      </c>
      <c r="BK166" s="175">
        <f>ROUND(I166*H166,2)</f>
        <v>1843.9200000000001</v>
      </c>
      <c r="BL166" s="15" t="s">
        <v>127</v>
      </c>
      <c r="BM166" s="174" t="s">
        <v>328</v>
      </c>
    </row>
    <row r="167" s="2" customFormat="1">
      <c r="A167" s="28"/>
      <c r="B167" s="29"/>
      <c r="C167" s="28"/>
      <c r="D167" s="176" t="s">
        <v>129</v>
      </c>
      <c r="E167" s="28"/>
      <c r="F167" s="177" t="s">
        <v>327</v>
      </c>
      <c r="G167" s="28"/>
      <c r="H167" s="28"/>
      <c r="I167" s="28"/>
      <c r="J167" s="28"/>
      <c r="K167" s="28"/>
      <c r="L167" s="29"/>
      <c r="M167" s="178"/>
      <c r="N167" s="179"/>
      <c r="O167" s="66"/>
      <c r="P167" s="66"/>
      <c r="Q167" s="66"/>
      <c r="R167" s="66"/>
      <c r="S167" s="66"/>
      <c r="T167" s="67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5" t="s">
        <v>129</v>
      </c>
      <c r="AU167" s="15" t="s">
        <v>119</v>
      </c>
    </row>
    <row r="168" s="2" customFormat="1" ht="16.5" customHeight="1">
      <c r="A168" s="28"/>
      <c r="B168" s="161"/>
      <c r="C168" s="162" t="s">
        <v>329</v>
      </c>
      <c r="D168" s="162" t="s">
        <v>123</v>
      </c>
      <c r="E168" s="163" t="s">
        <v>330</v>
      </c>
      <c r="F168" s="164" t="s">
        <v>331</v>
      </c>
      <c r="G168" s="165" t="s">
        <v>170</v>
      </c>
      <c r="H168" s="166">
        <v>37</v>
      </c>
      <c r="I168" s="167">
        <v>79.629999999999995</v>
      </c>
      <c r="J168" s="167">
        <f>ROUND(I168*H168,2)</f>
        <v>2946.3099999999999</v>
      </c>
      <c r="K168" s="168"/>
      <c r="L168" s="169"/>
      <c r="M168" s="170" t="s">
        <v>1</v>
      </c>
      <c r="N168" s="171" t="s">
        <v>41</v>
      </c>
      <c r="O168" s="172">
        <v>0</v>
      </c>
      <c r="P168" s="172">
        <f>O168*H168</f>
        <v>0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4" t="s">
        <v>127</v>
      </c>
      <c r="AT168" s="174" t="s">
        <v>123</v>
      </c>
      <c r="AU168" s="174" t="s">
        <v>119</v>
      </c>
      <c r="AY168" s="15" t="s">
        <v>120</v>
      </c>
      <c r="BE168" s="175">
        <f>IF(N168="základní",J168,0)</f>
        <v>0</v>
      </c>
      <c r="BF168" s="175">
        <f>IF(N168="snížená",J168,0)</f>
        <v>2946.3099999999999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5" t="s">
        <v>119</v>
      </c>
      <c r="BK168" s="175">
        <f>ROUND(I168*H168,2)</f>
        <v>2946.3099999999999</v>
      </c>
      <c r="BL168" s="15" t="s">
        <v>127</v>
      </c>
      <c r="BM168" s="174" t="s">
        <v>332</v>
      </c>
    </row>
    <row r="169" s="2" customFormat="1">
      <c r="A169" s="28"/>
      <c r="B169" s="29"/>
      <c r="C169" s="28"/>
      <c r="D169" s="176" t="s">
        <v>129</v>
      </c>
      <c r="E169" s="28"/>
      <c r="F169" s="177" t="s">
        <v>331</v>
      </c>
      <c r="G169" s="28"/>
      <c r="H169" s="28"/>
      <c r="I169" s="28"/>
      <c r="J169" s="28"/>
      <c r="K169" s="28"/>
      <c r="L169" s="29"/>
      <c r="M169" s="178"/>
      <c r="N169" s="179"/>
      <c r="O169" s="66"/>
      <c r="P169" s="66"/>
      <c r="Q169" s="66"/>
      <c r="R169" s="66"/>
      <c r="S169" s="66"/>
      <c r="T169" s="67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5" t="s">
        <v>129</v>
      </c>
      <c r="AU169" s="15" t="s">
        <v>119</v>
      </c>
    </row>
    <row r="170" s="2" customFormat="1" ht="16.5" customHeight="1">
      <c r="A170" s="28"/>
      <c r="B170" s="161"/>
      <c r="C170" s="162" t="s">
        <v>333</v>
      </c>
      <c r="D170" s="162" t="s">
        <v>123</v>
      </c>
      <c r="E170" s="163" t="s">
        <v>168</v>
      </c>
      <c r="F170" s="164" t="s">
        <v>169</v>
      </c>
      <c r="G170" s="165" t="s">
        <v>170</v>
      </c>
      <c r="H170" s="166">
        <v>120</v>
      </c>
      <c r="I170" s="167">
        <v>51.210000000000001</v>
      </c>
      <c r="J170" s="167">
        <f>ROUND(I170*H170,2)</f>
        <v>6145.1999999999998</v>
      </c>
      <c r="K170" s="168"/>
      <c r="L170" s="169"/>
      <c r="M170" s="170" t="s">
        <v>1</v>
      </c>
      <c r="N170" s="171" t="s">
        <v>41</v>
      </c>
      <c r="O170" s="172">
        <v>0</v>
      </c>
      <c r="P170" s="172">
        <f>O170*H170</f>
        <v>0</v>
      </c>
      <c r="Q170" s="172">
        <v>0</v>
      </c>
      <c r="R170" s="172">
        <f>Q170*H170</f>
        <v>0</v>
      </c>
      <c r="S170" s="172">
        <v>0</v>
      </c>
      <c r="T170" s="173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4" t="s">
        <v>127</v>
      </c>
      <c r="AT170" s="174" t="s">
        <v>123</v>
      </c>
      <c r="AU170" s="174" t="s">
        <v>119</v>
      </c>
      <c r="AY170" s="15" t="s">
        <v>120</v>
      </c>
      <c r="BE170" s="175">
        <f>IF(N170="základní",J170,0)</f>
        <v>0</v>
      </c>
      <c r="BF170" s="175">
        <f>IF(N170="snížená",J170,0)</f>
        <v>6145.1999999999998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5" t="s">
        <v>119</v>
      </c>
      <c r="BK170" s="175">
        <f>ROUND(I170*H170,2)</f>
        <v>6145.1999999999998</v>
      </c>
      <c r="BL170" s="15" t="s">
        <v>127</v>
      </c>
      <c r="BM170" s="174" t="s">
        <v>334</v>
      </c>
    </row>
    <row r="171" s="2" customFormat="1">
      <c r="A171" s="28"/>
      <c r="B171" s="29"/>
      <c r="C171" s="28"/>
      <c r="D171" s="176" t="s">
        <v>129</v>
      </c>
      <c r="E171" s="28"/>
      <c r="F171" s="177" t="s">
        <v>169</v>
      </c>
      <c r="G171" s="28"/>
      <c r="H171" s="28"/>
      <c r="I171" s="28"/>
      <c r="J171" s="28"/>
      <c r="K171" s="28"/>
      <c r="L171" s="29"/>
      <c r="M171" s="178"/>
      <c r="N171" s="179"/>
      <c r="O171" s="66"/>
      <c r="P171" s="66"/>
      <c r="Q171" s="66"/>
      <c r="R171" s="66"/>
      <c r="S171" s="66"/>
      <c r="T171" s="67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5" t="s">
        <v>129</v>
      </c>
      <c r="AU171" s="15" t="s">
        <v>119</v>
      </c>
    </row>
    <row r="172" s="2" customFormat="1" ht="16.5" customHeight="1">
      <c r="A172" s="28"/>
      <c r="B172" s="161"/>
      <c r="C172" s="162" t="s">
        <v>7</v>
      </c>
      <c r="D172" s="162" t="s">
        <v>123</v>
      </c>
      <c r="E172" s="163" t="s">
        <v>335</v>
      </c>
      <c r="F172" s="164" t="s">
        <v>174</v>
      </c>
      <c r="G172" s="165" t="s">
        <v>170</v>
      </c>
      <c r="H172" s="166">
        <v>4500</v>
      </c>
      <c r="I172" s="167">
        <v>55</v>
      </c>
      <c r="J172" s="167">
        <f>ROUND(I172*H172,2)</f>
        <v>247500</v>
      </c>
      <c r="K172" s="168"/>
      <c r="L172" s="169"/>
      <c r="M172" s="170" t="s">
        <v>1</v>
      </c>
      <c r="N172" s="171" t="s">
        <v>41</v>
      </c>
      <c r="O172" s="172">
        <v>0</v>
      </c>
      <c r="P172" s="172">
        <f>O172*H172</f>
        <v>0</v>
      </c>
      <c r="Q172" s="172">
        <v>0</v>
      </c>
      <c r="R172" s="172">
        <f>Q172*H172</f>
        <v>0</v>
      </c>
      <c r="S172" s="172">
        <v>0</v>
      </c>
      <c r="T172" s="173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74" t="s">
        <v>127</v>
      </c>
      <c r="AT172" s="174" t="s">
        <v>123</v>
      </c>
      <c r="AU172" s="174" t="s">
        <v>119</v>
      </c>
      <c r="AY172" s="15" t="s">
        <v>120</v>
      </c>
      <c r="BE172" s="175">
        <f>IF(N172="základní",J172,0)</f>
        <v>0</v>
      </c>
      <c r="BF172" s="175">
        <f>IF(N172="snížená",J172,0)</f>
        <v>247500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5" t="s">
        <v>119</v>
      </c>
      <c r="BK172" s="175">
        <f>ROUND(I172*H172,2)</f>
        <v>247500</v>
      </c>
      <c r="BL172" s="15" t="s">
        <v>127</v>
      </c>
      <c r="BM172" s="174" t="s">
        <v>336</v>
      </c>
    </row>
    <row r="173" s="2" customFormat="1">
      <c r="A173" s="28"/>
      <c r="B173" s="29"/>
      <c r="C173" s="28"/>
      <c r="D173" s="176" t="s">
        <v>129</v>
      </c>
      <c r="E173" s="28"/>
      <c r="F173" s="177" t="s">
        <v>174</v>
      </c>
      <c r="G173" s="28"/>
      <c r="H173" s="28"/>
      <c r="I173" s="28"/>
      <c r="J173" s="28"/>
      <c r="K173" s="28"/>
      <c r="L173" s="29"/>
      <c r="M173" s="178"/>
      <c r="N173" s="179"/>
      <c r="O173" s="66"/>
      <c r="P173" s="66"/>
      <c r="Q173" s="66"/>
      <c r="R173" s="66"/>
      <c r="S173" s="66"/>
      <c r="T173" s="67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5" t="s">
        <v>129</v>
      </c>
      <c r="AU173" s="15" t="s">
        <v>119</v>
      </c>
    </row>
    <row r="174" s="2" customFormat="1" ht="16.5" customHeight="1">
      <c r="A174" s="28"/>
      <c r="B174" s="161"/>
      <c r="C174" s="162" t="s">
        <v>231</v>
      </c>
      <c r="D174" s="162" t="s">
        <v>123</v>
      </c>
      <c r="E174" s="163" t="s">
        <v>337</v>
      </c>
      <c r="F174" s="164" t="s">
        <v>178</v>
      </c>
      <c r="G174" s="165" t="s">
        <v>170</v>
      </c>
      <c r="H174" s="166">
        <v>3900</v>
      </c>
      <c r="I174" s="167">
        <v>46</v>
      </c>
      <c r="J174" s="167">
        <f>ROUND(I174*H174,2)</f>
        <v>179400</v>
      </c>
      <c r="K174" s="168"/>
      <c r="L174" s="169"/>
      <c r="M174" s="170" t="s">
        <v>1</v>
      </c>
      <c r="N174" s="171" t="s">
        <v>41</v>
      </c>
      <c r="O174" s="172">
        <v>0</v>
      </c>
      <c r="P174" s="172">
        <f>O174*H174</f>
        <v>0</v>
      </c>
      <c r="Q174" s="172">
        <v>0</v>
      </c>
      <c r="R174" s="172">
        <f>Q174*H174</f>
        <v>0</v>
      </c>
      <c r="S174" s="172">
        <v>0</v>
      </c>
      <c r="T174" s="173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74" t="s">
        <v>127</v>
      </c>
      <c r="AT174" s="174" t="s">
        <v>123</v>
      </c>
      <c r="AU174" s="174" t="s">
        <v>119</v>
      </c>
      <c r="AY174" s="15" t="s">
        <v>120</v>
      </c>
      <c r="BE174" s="175">
        <f>IF(N174="základní",J174,0)</f>
        <v>0</v>
      </c>
      <c r="BF174" s="175">
        <f>IF(N174="snížená",J174,0)</f>
        <v>179400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5" t="s">
        <v>119</v>
      </c>
      <c r="BK174" s="175">
        <f>ROUND(I174*H174,2)</f>
        <v>179400</v>
      </c>
      <c r="BL174" s="15" t="s">
        <v>127</v>
      </c>
      <c r="BM174" s="174" t="s">
        <v>338</v>
      </c>
    </row>
    <row r="175" s="2" customFormat="1">
      <c r="A175" s="28"/>
      <c r="B175" s="29"/>
      <c r="C175" s="28"/>
      <c r="D175" s="176" t="s">
        <v>129</v>
      </c>
      <c r="E175" s="28"/>
      <c r="F175" s="177" t="s">
        <v>178</v>
      </c>
      <c r="G175" s="28"/>
      <c r="H175" s="28"/>
      <c r="I175" s="28"/>
      <c r="J175" s="28"/>
      <c r="K175" s="28"/>
      <c r="L175" s="29"/>
      <c r="M175" s="178"/>
      <c r="N175" s="179"/>
      <c r="O175" s="66"/>
      <c r="P175" s="66"/>
      <c r="Q175" s="66"/>
      <c r="R175" s="66"/>
      <c r="S175" s="66"/>
      <c r="T175" s="67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5" t="s">
        <v>129</v>
      </c>
      <c r="AU175" s="15" t="s">
        <v>119</v>
      </c>
    </row>
    <row r="176" s="2" customFormat="1" ht="16.5" customHeight="1">
      <c r="A176" s="28"/>
      <c r="B176" s="161"/>
      <c r="C176" s="162" t="s">
        <v>235</v>
      </c>
      <c r="D176" s="162" t="s">
        <v>123</v>
      </c>
      <c r="E176" s="163" t="s">
        <v>339</v>
      </c>
      <c r="F176" s="164" t="s">
        <v>340</v>
      </c>
      <c r="G176" s="165" t="s">
        <v>170</v>
      </c>
      <c r="H176" s="166">
        <v>150</v>
      </c>
      <c r="I176" s="167">
        <v>69.099999999999994</v>
      </c>
      <c r="J176" s="167">
        <f>ROUND(I176*H176,2)</f>
        <v>10365</v>
      </c>
      <c r="K176" s="168"/>
      <c r="L176" s="169"/>
      <c r="M176" s="170" t="s">
        <v>1</v>
      </c>
      <c r="N176" s="171" t="s">
        <v>41</v>
      </c>
      <c r="O176" s="172">
        <v>0</v>
      </c>
      <c r="P176" s="172">
        <f>O176*H176</f>
        <v>0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74" t="s">
        <v>127</v>
      </c>
      <c r="AT176" s="174" t="s">
        <v>123</v>
      </c>
      <c r="AU176" s="174" t="s">
        <v>119</v>
      </c>
      <c r="AY176" s="15" t="s">
        <v>120</v>
      </c>
      <c r="BE176" s="175">
        <f>IF(N176="základní",J176,0)</f>
        <v>0</v>
      </c>
      <c r="BF176" s="175">
        <f>IF(N176="snížená",J176,0)</f>
        <v>10365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5" t="s">
        <v>119</v>
      </c>
      <c r="BK176" s="175">
        <f>ROUND(I176*H176,2)</f>
        <v>10365</v>
      </c>
      <c r="BL176" s="15" t="s">
        <v>127</v>
      </c>
      <c r="BM176" s="174" t="s">
        <v>341</v>
      </c>
    </row>
    <row r="177" s="2" customFormat="1">
      <c r="A177" s="28"/>
      <c r="B177" s="29"/>
      <c r="C177" s="28"/>
      <c r="D177" s="176" t="s">
        <v>129</v>
      </c>
      <c r="E177" s="28"/>
      <c r="F177" s="177" t="s">
        <v>340</v>
      </c>
      <c r="G177" s="28"/>
      <c r="H177" s="28"/>
      <c r="I177" s="28"/>
      <c r="J177" s="28"/>
      <c r="K177" s="28"/>
      <c r="L177" s="29"/>
      <c r="M177" s="178"/>
      <c r="N177" s="179"/>
      <c r="O177" s="66"/>
      <c r="P177" s="66"/>
      <c r="Q177" s="66"/>
      <c r="R177" s="66"/>
      <c r="S177" s="66"/>
      <c r="T177" s="67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5" t="s">
        <v>129</v>
      </c>
      <c r="AU177" s="15" t="s">
        <v>119</v>
      </c>
    </row>
    <row r="178" s="2" customFormat="1" ht="16.5" customHeight="1">
      <c r="A178" s="28"/>
      <c r="B178" s="161"/>
      <c r="C178" s="162" t="s">
        <v>157</v>
      </c>
      <c r="D178" s="162" t="s">
        <v>123</v>
      </c>
      <c r="E178" s="163" t="s">
        <v>342</v>
      </c>
      <c r="F178" s="164" t="s">
        <v>343</v>
      </c>
      <c r="G178" s="165" t="s">
        <v>170</v>
      </c>
      <c r="H178" s="166">
        <v>260</v>
      </c>
      <c r="I178" s="167">
        <v>58.299999999999997</v>
      </c>
      <c r="J178" s="167">
        <f>ROUND(I178*H178,2)</f>
        <v>15158</v>
      </c>
      <c r="K178" s="168"/>
      <c r="L178" s="169"/>
      <c r="M178" s="170" t="s">
        <v>1</v>
      </c>
      <c r="N178" s="171" t="s">
        <v>41</v>
      </c>
      <c r="O178" s="172">
        <v>0</v>
      </c>
      <c r="P178" s="172">
        <f>O178*H178</f>
        <v>0</v>
      </c>
      <c r="Q178" s="172">
        <v>0</v>
      </c>
      <c r="R178" s="172">
        <f>Q178*H178</f>
        <v>0</v>
      </c>
      <c r="S178" s="172">
        <v>0</v>
      </c>
      <c r="T178" s="173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74" t="s">
        <v>127</v>
      </c>
      <c r="AT178" s="174" t="s">
        <v>123</v>
      </c>
      <c r="AU178" s="174" t="s">
        <v>119</v>
      </c>
      <c r="AY178" s="15" t="s">
        <v>120</v>
      </c>
      <c r="BE178" s="175">
        <f>IF(N178="základní",J178,0)</f>
        <v>0</v>
      </c>
      <c r="BF178" s="175">
        <f>IF(N178="snížená",J178,0)</f>
        <v>15158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5" t="s">
        <v>119</v>
      </c>
      <c r="BK178" s="175">
        <f>ROUND(I178*H178,2)</f>
        <v>15158</v>
      </c>
      <c r="BL178" s="15" t="s">
        <v>127</v>
      </c>
      <c r="BM178" s="174" t="s">
        <v>344</v>
      </c>
    </row>
    <row r="179" s="2" customFormat="1">
      <c r="A179" s="28"/>
      <c r="B179" s="29"/>
      <c r="C179" s="28"/>
      <c r="D179" s="176" t="s">
        <v>129</v>
      </c>
      <c r="E179" s="28"/>
      <c r="F179" s="177" t="s">
        <v>343</v>
      </c>
      <c r="G179" s="28"/>
      <c r="H179" s="28"/>
      <c r="I179" s="28"/>
      <c r="J179" s="28"/>
      <c r="K179" s="28"/>
      <c r="L179" s="29"/>
      <c r="M179" s="178"/>
      <c r="N179" s="179"/>
      <c r="O179" s="66"/>
      <c r="P179" s="66"/>
      <c r="Q179" s="66"/>
      <c r="R179" s="66"/>
      <c r="S179" s="66"/>
      <c r="T179" s="67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5" t="s">
        <v>129</v>
      </c>
      <c r="AU179" s="15" t="s">
        <v>119</v>
      </c>
    </row>
    <row r="180" s="12" customFormat="1" ht="22.8" customHeight="1">
      <c r="A180" s="12"/>
      <c r="B180" s="149"/>
      <c r="C180" s="12"/>
      <c r="D180" s="150" t="s">
        <v>74</v>
      </c>
      <c r="E180" s="159" t="s">
        <v>180</v>
      </c>
      <c r="F180" s="159" t="s">
        <v>181</v>
      </c>
      <c r="G180" s="12"/>
      <c r="H180" s="12"/>
      <c r="I180" s="12"/>
      <c r="J180" s="160">
        <f>BK180</f>
        <v>171770.91</v>
      </c>
      <c r="K180" s="12"/>
      <c r="L180" s="149"/>
      <c r="M180" s="153"/>
      <c r="N180" s="154"/>
      <c r="O180" s="154"/>
      <c r="P180" s="155">
        <f>SUM(P181:P206)</f>
        <v>0</v>
      </c>
      <c r="Q180" s="154"/>
      <c r="R180" s="155">
        <f>SUM(R181:R206)</f>
        <v>0</v>
      </c>
      <c r="S180" s="154"/>
      <c r="T180" s="156">
        <f>SUM(T181:T206)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0" t="s">
        <v>119</v>
      </c>
      <c r="AT180" s="157" t="s">
        <v>74</v>
      </c>
      <c r="AU180" s="157" t="s">
        <v>83</v>
      </c>
      <c r="AY180" s="150" t="s">
        <v>120</v>
      </c>
      <c r="BK180" s="158">
        <f>SUM(BK181:BK206)</f>
        <v>171770.91</v>
      </c>
    </row>
    <row r="181" s="2" customFormat="1" ht="16.5" customHeight="1">
      <c r="A181" s="28"/>
      <c r="B181" s="161"/>
      <c r="C181" s="162" t="s">
        <v>221</v>
      </c>
      <c r="D181" s="162" t="s">
        <v>123</v>
      </c>
      <c r="E181" s="163" t="s">
        <v>345</v>
      </c>
      <c r="F181" s="164" t="s">
        <v>207</v>
      </c>
      <c r="G181" s="165" t="s">
        <v>300</v>
      </c>
      <c r="H181" s="166">
        <v>21</v>
      </c>
      <c r="I181" s="167">
        <v>181.91</v>
      </c>
      <c r="J181" s="167">
        <f>ROUND(I181*H181,2)</f>
        <v>3820.1100000000001</v>
      </c>
      <c r="K181" s="168"/>
      <c r="L181" s="169"/>
      <c r="M181" s="170" t="s">
        <v>1</v>
      </c>
      <c r="N181" s="171" t="s">
        <v>41</v>
      </c>
      <c r="O181" s="172">
        <v>0</v>
      </c>
      <c r="P181" s="172">
        <f>O181*H181</f>
        <v>0</v>
      </c>
      <c r="Q181" s="172">
        <v>0</v>
      </c>
      <c r="R181" s="172">
        <f>Q181*H181</f>
        <v>0</v>
      </c>
      <c r="S181" s="172">
        <v>0</v>
      </c>
      <c r="T181" s="173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74" t="s">
        <v>127</v>
      </c>
      <c r="AT181" s="174" t="s">
        <v>123</v>
      </c>
      <c r="AU181" s="174" t="s">
        <v>119</v>
      </c>
      <c r="AY181" s="15" t="s">
        <v>120</v>
      </c>
      <c r="BE181" s="175">
        <f>IF(N181="základní",J181,0)</f>
        <v>0</v>
      </c>
      <c r="BF181" s="175">
        <f>IF(N181="snížená",J181,0)</f>
        <v>3820.1100000000001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5" t="s">
        <v>119</v>
      </c>
      <c r="BK181" s="175">
        <f>ROUND(I181*H181,2)</f>
        <v>3820.1100000000001</v>
      </c>
      <c r="BL181" s="15" t="s">
        <v>127</v>
      </c>
      <c r="BM181" s="174" t="s">
        <v>346</v>
      </c>
    </row>
    <row r="182" s="2" customFormat="1">
      <c r="A182" s="28"/>
      <c r="B182" s="29"/>
      <c r="C182" s="28"/>
      <c r="D182" s="176" t="s">
        <v>129</v>
      </c>
      <c r="E182" s="28"/>
      <c r="F182" s="177" t="s">
        <v>207</v>
      </c>
      <c r="G182" s="28"/>
      <c r="H182" s="28"/>
      <c r="I182" s="28"/>
      <c r="J182" s="28"/>
      <c r="K182" s="28"/>
      <c r="L182" s="29"/>
      <c r="M182" s="178"/>
      <c r="N182" s="179"/>
      <c r="O182" s="66"/>
      <c r="P182" s="66"/>
      <c r="Q182" s="66"/>
      <c r="R182" s="66"/>
      <c r="S182" s="66"/>
      <c r="T182" s="67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T182" s="15" t="s">
        <v>129</v>
      </c>
      <c r="AU182" s="15" t="s">
        <v>119</v>
      </c>
    </row>
    <row r="183" s="2" customFormat="1" ht="16.5" customHeight="1">
      <c r="A183" s="28"/>
      <c r="B183" s="161"/>
      <c r="C183" s="162" t="s">
        <v>347</v>
      </c>
      <c r="D183" s="162" t="s">
        <v>123</v>
      </c>
      <c r="E183" s="163" t="s">
        <v>348</v>
      </c>
      <c r="F183" s="164" t="s">
        <v>349</v>
      </c>
      <c r="G183" s="165" t="s">
        <v>300</v>
      </c>
      <c r="H183" s="166">
        <v>11</v>
      </c>
      <c r="I183" s="167">
        <v>404</v>
      </c>
      <c r="J183" s="167">
        <f>ROUND(I183*H183,2)</f>
        <v>4444</v>
      </c>
      <c r="K183" s="168"/>
      <c r="L183" s="169"/>
      <c r="M183" s="170" t="s">
        <v>1</v>
      </c>
      <c r="N183" s="171" t="s">
        <v>41</v>
      </c>
      <c r="O183" s="172">
        <v>0</v>
      </c>
      <c r="P183" s="172">
        <f>O183*H183</f>
        <v>0</v>
      </c>
      <c r="Q183" s="172">
        <v>0</v>
      </c>
      <c r="R183" s="172">
        <f>Q183*H183</f>
        <v>0</v>
      </c>
      <c r="S183" s="172">
        <v>0</v>
      </c>
      <c r="T183" s="173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74" t="s">
        <v>127</v>
      </c>
      <c r="AT183" s="174" t="s">
        <v>123</v>
      </c>
      <c r="AU183" s="174" t="s">
        <v>119</v>
      </c>
      <c r="AY183" s="15" t="s">
        <v>120</v>
      </c>
      <c r="BE183" s="175">
        <f>IF(N183="základní",J183,0)</f>
        <v>0</v>
      </c>
      <c r="BF183" s="175">
        <f>IF(N183="snížená",J183,0)</f>
        <v>4444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5" t="s">
        <v>119</v>
      </c>
      <c r="BK183" s="175">
        <f>ROUND(I183*H183,2)</f>
        <v>4444</v>
      </c>
      <c r="BL183" s="15" t="s">
        <v>127</v>
      </c>
      <c r="BM183" s="174" t="s">
        <v>350</v>
      </c>
    </row>
    <row r="184" s="2" customFormat="1">
      <c r="A184" s="28"/>
      <c r="B184" s="29"/>
      <c r="C184" s="28"/>
      <c r="D184" s="176" t="s">
        <v>129</v>
      </c>
      <c r="E184" s="28"/>
      <c r="F184" s="177" t="s">
        <v>349</v>
      </c>
      <c r="G184" s="28"/>
      <c r="H184" s="28"/>
      <c r="I184" s="28"/>
      <c r="J184" s="28"/>
      <c r="K184" s="28"/>
      <c r="L184" s="29"/>
      <c r="M184" s="178"/>
      <c r="N184" s="179"/>
      <c r="O184" s="66"/>
      <c r="P184" s="66"/>
      <c r="Q184" s="66"/>
      <c r="R184" s="66"/>
      <c r="S184" s="66"/>
      <c r="T184" s="67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5" t="s">
        <v>129</v>
      </c>
      <c r="AU184" s="15" t="s">
        <v>119</v>
      </c>
    </row>
    <row r="185" s="2" customFormat="1" ht="16.5" customHeight="1">
      <c r="A185" s="28"/>
      <c r="B185" s="161"/>
      <c r="C185" s="162" t="s">
        <v>167</v>
      </c>
      <c r="D185" s="162" t="s">
        <v>123</v>
      </c>
      <c r="E185" s="163" t="s">
        <v>351</v>
      </c>
      <c r="F185" s="164" t="s">
        <v>352</v>
      </c>
      <c r="G185" s="165" t="s">
        <v>300</v>
      </c>
      <c r="H185" s="166">
        <v>3</v>
      </c>
      <c r="I185" s="167">
        <v>15100</v>
      </c>
      <c r="J185" s="167">
        <f>ROUND(I185*H185,2)</f>
        <v>45300</v>
      </c>
      <c r="K185" s="168"/>
      <c r="L185" s="169"/>
      <c r="M185" s="170" t="s">
        <v>1</v>
      </c>
      <c r="N185" s="171" t="s">
        <v>41</v>
      </c>
      <c r="O185" s="172">
        <v>0</v>
      </c>
      <c r="P185" s="172">
        <f>O185*H185</f>
        <v>0</v>
      </c>
      <c r="Q185" s="172">
        <v>0</v>
      </c>
      <c r="R185" s="172">
        <f>Q185*H185</f>
        <v>0</v>
      </c>
      <c r="S185" s="172">
        <v>0</v>
      </c>
      <c r="T185" s="173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74" t="s">
        <v>127</v>
      </c>
      <c r="AT185" s="174" t="s">
        <v>123</v>
      </c>
      <c r="AU185" s="174" t="s">
        <v>119</v>
      </c>
      <c r="AY185" s="15" t="s">
        <v>120</v>
      </c>
      <c r="BE185" s="175">
        <f>IF(N185="základní",J185,0)</f>
        <v>0</v>
      </c>
      <c r="BF185" s="175">
        <f>IF(N185="snížená",J185,0)</f>
        <v>45300</v>
      </c>
      <c r="BG185" s="175">
        <f>IF(N185="zákl. přenesená",J185,0)</f>
        <v>0</v>
      </c>
      <c r="BH185" s="175">
        <f>IF(N185="sníž. přenesená",J185,0)</f>
        <v>0</v>
      </c>
      <c r="BI185" s="175">
        <f>IF(N185="nulová",J185,0)</f>
        <v>0</v>
      </c>
      <c r="BJ185" s="15" t="s">
        <v>119</v>
      </c>
      <c r="BK185" s="175">
        <f>ROUND(I185*H185,2)</f>
        <v>45300</v>
      </c>
      <c r="BL185" s="15" t="s">
        <v>127</v>
      </c>
      <c r="BM185" s="174" t="s">
        <v>353</v>
      </c>
    </row>
    <row r="186" s="2" customFormat="1">
      <c r="A186" s="28"/>
      <c r="B186" s="29"/>
      <c r="C186" s="28"/>
      <c r="D186" s="176" t="s">
        <v>129</v>
      </c>
      <c r="E186" s="28"/>
      <c r="F186" s="177" t="s">
        <v>352</v>
      </c>
      <c r="G186" s="28"/>
      <c r="H186" s="28"/>
      <c r="I186" s="28"/>
      <c r="J186" s="28"/>
      <c r="K186" s="28"/>
      <c r="L186" s="29"/>
      <c r="M186" s="178"/>
      <c r="N186" s="179"/>
      <c r="O186" s="66"/>
      <c r="P186" s="66"/>
      <c r="Q186" s="66"/>
      <c r="R186" s="66"/>
      <c r="S186" s="66"/>
      <c r="T186" s="67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5" t="s">
        <v>129</v>
      </c>
      <c r="AU186" s="15" t="s">
        <v>119</v>
      </c>
    </row>
    <row r="187" s="2" customFormat="1" ht="16.5" customHeight="1">
      <c r="A187" s="28"/>
      <c r="B187" s="161"/>
      <c r="C187" s="162" t="s">
        <v>205</v>
      </c>
      <c r="D187" s="162" t="s">
        <v>123</v>
      </c>
      <c r="E187" s="163" t="s">
        <v>354</v>
      </c>
      <c r="F187" s="164" t="s">
        <v>191</v>
      </c>
      <c r="G187" s="165" t="s">
        <v>300</v>
      </c>
      <c r="H187" s="166">
        <v>108</v>
      </c>
      <c r="I187" s="167">
        <v>267.60000000000002</v>
      </c>
      <c r="J187" s="167">
        <f>ROUND(I187*H187,2)</f>
        <v>28900.799999999999</v>
      </c>
      <c r="K187" s="168"/>
      <c r="L187" s="169"/>
      <c r="M187" s="170" t="s">
        <v>1</v>
      </c>
      <c r="N187" s="171" t="s">
        <v>41</v>
      </c>
      <c r="O187" s="172">
        <v>0</v>
      </c>
      <c r="P187" s="172">
        <f>O187*H187</f>
        <v>0</v>
      </c>
      <c r="Q187" s="172">
        <v>0</v>
      </c>
      <c r="R187" s="172">
        <f>Q187*H187</f>
        <v>0</v>
      </c>
      <c r="S187" s="172">
        <v>0</v>
      </c>
      <c r="T187" s="173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74" t="s">
        <v>127</v>
      </c>
      <c r="AT187" s="174" t="s">
        <v>123</v>
      </c>
      <c r="AU187" s="174" t="s">
        <v>119</v>
      </c>
      <c r="AY187" s="15" t="s">
        <v>120</v>
      </c>
      <c r="BE187" s="175">
        <f>IF(N187="základní",J187,0)</f>
        <v>0</v>
      </c>
      <c r="BF187" s="175">
        <f>IF(N187="snížená",J187,0)</f>
        <v>28900.799999999999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15" t="s">
        <v>119</v>
      </c>
      <c r="BK187" s="175">
        <f>ROUND(I187*H187,2)</f>
        <v>28900.799999999999</v>
      </c>
      <c r="BL187" s="15" t="s">
        <v>127</v>
      </c>
      <c r="BM187" s="174" t="s">
        <v>355</v>
      </c>
    </row>
    <row r="188" s="2" customFormat="1">
      <c r="A188" s="28"/>
      <c r="B188" s="29"/>
      <c r="C188" s="28"/>
      <c r="D188" s="176" t="s">
        <v>129</v>
      </c>
      <c r="E188" s="28"/>
      <c r="F188" s="177" t="s">
        <v>191</v>
      </c>
      <c r="G188" s="28"/>
      <c r="H188" s="28"/>
      <c r="I188" s="28"/>
      <c r="J188" s="28"/>
      <c r="K188" s="28"/>
      <c r="L188" s="29"/>
      <c r="M188" s="178"/>
      <c r="N188" s="179"/>
      <c r="O188" s="66"/>
      <c r="P188" s="66"/>
      <c r="Q188" s="66"/>
      <c r="R188" s="66"/>
      <c r="S188" s="66"/>
      <c r="T188" s="67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5" t="s">
        <v>129</v>
      </c>
      <c r="AU188" s="15" t="s">
        <v>119</v>
      </c>
    </row>
    <row r="189" s="2" customFormat="1" ht="16.5" customHeight="1">
      <c r="A189" s="28"/>
      <c r="B189" s="161"/>
      <c r="C189" s="162" t="s">
        <v>209</v>
      </c>
      <c r="D189" s="162" t="s">
        <v>123</v>
      </c>
      <c r="E189" s="163" t="s">
        <v>356</v>
      </c>
      <c r="F189" s="164" t="s">
        <v>195</v>
      </c>
      <c r="G189" s="165" t="s">
        <v>300</v>
      </c>
      <c r="H189" s="166">
        <v>61</v>
      </c>
      <c r="I189" s="167">
        <v>322.80000000000001</v>
      </c>
      <c r="J189" s="167">
        <f>ROUND(I189*H189,2)</f>
        <v>19690.799999999999</v>
      </c>
      <c r="K189" s="168"/>
      <c r="L189" s="169"/>
      <c r="M189" s="170" t="s">
        <v>1</v>
      </c>
      <c r="N189" s="171" t="s">
        <v>41</v>
      </c>
      <c r="O189" s="172">
        <v>0</v>
      </c>
      <c r="P189" s="172">
        <f>O189*H189</f>
        <v>0</v>
      </c>
      <c r="Q189" s="172">
        <v>0</v>
      </c>
      <c r="R189" s="172">
        <f>Q189*H189</f>
        <v>0</v>
      </c>
      <c r="S189" s="172">
        <v>0</v>
      </c>
      <c r="T189" s="173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74" t="s">
        <v>127</v>
      </c>
      <c r="AT189" s="174" t="s">
        <v>123</v>
      </c>
      <c r="AU189" s="174" t="s">
        <v>119</v>
      </c>
      <c r="AY189" s="15" t="s">
        <v>120</v>
      </c>
      <c r="BE189" s="175">
        <f>IF(N189="základní",J189,0)</f>
        <v>0</v>
      </c>
      <c r="BF189" s="175">
        <f>IF(N189="snížená",J189,0)</f>
        <v>19690.799999999999</v>
      </c>
      <c r="BG189" s="175">
        <f>IF(N189="zákl. přenesená",J189,0)</f>
        <v>0</v>
      </c>
      <c r="BH189" s="175">
        <f>IF(N189="sníž. přenesená",J189,0)</f>
        <v>0</v>
      </c>
      <c r="BI189" s="175">
        <f>IF(N189="nulová",J189,0)</f>
        <v>0</v>
      </c>
      <c r="BJ189" s="15" t="s">
        <v>119</v>
      </c>
      <c r="BK189" s="175">
        <f>ROUND(I189*H189,2)</f>
        <v>19690.799999999999</v>
      </c>
      <c r="BL189" s="15" t="s">
        <v>127</v>
      </c>
      <c r="BM189" s="174" t="s">
        <v>357</v>
      </c>
    </row>
    <row r="190" s="2" customFormat="1">
      <c r="A190" s="28"/>
      <c r="B190" s="29"/>
      <c r="C190" s="28"/>
      <c r="D190" s="176" t="s">
        <v>129</v>
      </c>
      <c r="E190" s="28"/>
      <c r="F190" s="177" t="s">
        <v>195</v>
      </c>
      <c r="G190" s="28"/>
      <c r="H190" s="28"/>
      <c r="I190" s="28"/>
      <c r="J190" s="28"/>
      <c r="K190" s="28"/>
      <c r="L190" s="29"/>
      <c r="M190" s="178"/>
      <c r="N190" s="179"/>
      <c r="O190" s="66"/>
      <c r="P190" s="66"/>
      <c r="Q190" s="66"/>
      <c r="R190" s="66"/>
      <c r="S190" s="66"/>
      <c r="T190" s="67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5" t="s">
        <v>129</v>
      </c>
      <c r="AU190" s="15" t="s">
        <v>119</v>
      </c>
    </row>
    <row r="191" s="2" customFormat="1" ht="16.5" customHeight="1">
      <c r="A191" s="28"/>
      <c r="B191" s="161"/>
      <c r="C191" s="162" t="s">
        <v>213</v>
      </c>
      <c r="D191" s="162" t="s">
        <v>123</v>
      </c>
      <c r="E191" s="163" t="s">
        <v>358</v>
      </c>
      <c r="F191" s="164" t="s">
        <v>199</v>
      </c>
      <c r="G191" s="165" t="s">
        <v>300</v>
      </c>
      <c r="H191" s="166">
        <v>2</v>
      </c>
      <c r="I191" s="167">
        <v>379</v>
      </c>
      <c r="J191" s="167">
        <f>ROUND(I191*H191,2)</f>
        <v>758</v>
      </c>
      <c r="K191" s="168"/>
      <c r="L191" s="169"/>
      <c r="M191" s="170" t="s">
        <v>1</v>
      </c>
      <c r="N191" s="171" t="s">
        <v>41</v>
      </c>
      <c r="O191" s="172">
        <v>0</v>
      </c>
      <c r="P191" s="172">
        <f>O191*H191</f>
        <v>0</v>
      </c>
      <c r="Q191" s="172">
        <v>0</v>
      </c>
      <c r="R191" s="172">
        <f>Q191*H191</f>
        <v>0</v>
      </c>
      <c r="S191" s="172">
        <v>0</v>
      </c>
      <c r="T191" s="173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74" t="s">
        <v>127</v>
      </c>
      <c r="AT191" s="174" t="s">
        <v>123</v>
      </c>
      <c r="AU191" s="174" t="s">
        <v>119</v>
      </c>
      <c r="AY191" s="15" t="s">
        <v>120</v>
      </c>
      <c r="BE191" s="175">
        <f>IF(N191="základní",J191,0)</f>
        <v>0</v>
      </c>
      <c r="BF191" s="175">
        <f>IF(N191="snížená",J191,0)</f>
        <v>758</v>
      </c>
      <c r="BG191" s="175">
        <f>IF(N191="zákl. přenesená",J191,0)</f>
        <v>0</v>
      </c>
      <c r="BH191" s="175">
        <f>IF(N191="sníž. přenesená",J191,0)</f>
        <v>0</v>
      </c>
      <c r="BI191" s="175">
        <f>IF(N191="nulová",J191,0)</f>
        <v>0</v>
      </c>
      <c r="BJ191" s="15" t="s">
        <v>119</v>
      </c>
      <c r="BK191" s="175">
        <f>ROUND(I191*H191,2)</f>
        <v>758</v>
      </c>
      <c r="BL191" s="15" t="s">
        <v>127</v>
      </c>
      <c r="BM191" s="174" t="s">
        <v>359</v>
      </c>
    </row>
    <row r="192" s="2" customFormat="1">
      <c r="A192" s="28"/>
      <c r="B192" s="29"/>
      <c r="C192" s="28"/>
      <c r="D192" s="176" t="s">
        <v>129</v>
      </c>
      <c r="E192" s="28"/>
      <c r="F192" s="177" t="s">
        <v>199</v>
      </c>
      <c r="G192" s="28"/>
      <c r="H192" s="28"/>
      <c r="I192" s="28"/>
      <c r="J192" s="28"/>
      <c r="K192" s="28"/>
      <c r="L192" s="29"/>
      <c r="M192" s="178"/>
      <c r="N192" s="179"/>
      <c r="O192" s="66"/>
      <c r="P192" s="66"/>
      <c r="Q192" s="66"/>
      <c r="R192" s="66"/>
      <c r="S192" s="66"/>
      <c r="T192" s="67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5" t="s">
        <v>129</v>
      </c>
      <c r="AU192" s="15" t="s">
        <v>119</v>
      </c>
    </row>
    <row r="193" s="2" customFormat="1" ht="16.5" customHeight="1">
      <c r="A193" s="28"/>
      <c r="B193" s="161"/>
      <c r="C193" s="162" t="s">
        <v>217</v>
      </c>
      <c r="D193" s="162" t="s">
        <v>123</v>
      </c>
      <c r="E193" s="163" t="s">
        <v>360</v>
      </c>
      <c r="F193" s="164" t="s">
        <v>203</v>
      </c>
      <c r="G193" s="165" t="s">
        <v>300</v>
      </c>
      <c r="H193" s="166">
        <v>290</v>
      </c>
      <c r="I193" s="167">
        <v>93.799999999999997</v>
      </c>
      <c r="J193" s="167">
        <f>ROUND(I193*H193,2)</f>
        <v>27202</v>
      </c>
      <c r="K193" s="168"/>
      <c r="L193" s="169"/>
      <c r="M193" s="170" t="s">
        <v>1</v>
      </c>
      <c r="N193" s="171" t="s">
        <v>41</v>
      </c>
      <c r="O193" s="172">
        <v>0</v>
      </c>
      <c r="P193" s="172">
        <f>O193*H193</f>
        <v>0</v>
      </c>
      <c r="Q193" s="172">
        <v>0</v>
      </c>
      <c r="R193" s="172">
        <f>Q193*H193</f>
        <v>0</v>
      </c>
      <c r="S193" s="172">
        <v>0</v>
      </c>
      <c r="T193" s="173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74" t="s">
        <v>127</v>
      </c>
      <c r="AT193" s="174" t="s">
        <v>123</v>
      </c>
      <c r="AU193" s="174" t="s">
        <v>119</v>
      </c>
      <c r="AY193" s="15" t="s">
        <v>120</v>
      </c>
      <c r="BE193" s="175">
        <f>IF(N193="základní",J193,0)</f>
        <v>0</v>
      </c>
      <c r="BF193" s="175">
        <f>IF(N193="snížená",J193,0)</f>
        <v>27202</v>
      </c>
      <c r="BG193" s="175">
        <f>IF(N193="zákl. přenesená",J193,0)</f>
        <v>0</v>
      </c>
      <c r="BH193" s="175">
        <f>IF(N193="sníž. přenesená",J193,0)</f>
        <v>0</v>
      </c>
      <c r="BI193" s="175">
        <f>IF(N193="nulová",J193,0)</f>
        <v>0</v>
      </c>
      <c r="BJ193" s="15" t="s">
        <v>119</v>
      </c>
      <c r="BK193" s="175">
        <f>ROUND(I193*H193,2)</f>
        <v>27202</v>
      </c>
      <c r="BL193" s="15" t="s">
        <v>127</v>
      </c>
      <c r="BM193" s="174" t="s">
        <v>361</v>
      </c>
    </row>
    <row r="194" s="2" customFormat="1">
      <c r="A194" s="28"/>
      <c r="B194" s="29"/>
      <c r="C194" s="28"/>
      <c r="D194" s="176" t="s">
        <v>129</v>
      </c>
      <c r="E194" s="28"/>
      <c r="F194" s="177" t="s">
        <v>203</v>
      </c>
      <c r="G194" s="28"/>
      <c r="H194" s="28"/>
      <c r="I194" s="28"/>
      <c r="J194" s="28"/>
      <c r="K194" s="28"/>
      <c r="L194" s="29"/>
      <c r="M194" s="178"/>
      <c r="N194" s="179"/>
      <c r="O194" s="66"/>
      <c r="P194" s="66"/>
      <c r="Q194" s="66"/>
      <c r="R194" s="66"/>
      <c r="S194" s="66"/>
      <c r="T194" s="67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5" t="s">
        <v>129</v>
      </c>
      <c r="AU194" s="15" t="s">
        <v>119</v>
      </c>
    </row>
    <row r="195" s="2" customFormat="1" ht="16.5" customHeight="1">
      <c r="A195" s="28"/>
      <c r="B195" s="161"/>
      <c r="C195" s="162" t="s">
        <v>225</v>
      </c>
      <c r="D195" s="162" t="s">
        <v>123</v>
      </c>
      <c r="E195" s="163" t="s">
        <v>362</v>
      </c>
      <c r="F195" s="164" t="s">
        <v>211</v>
      </c>
      <c r="G195" s="165" t="s">
        <v>300</v>
      </c>
      <c r="H195" s="166">
        <v>172</v>
      </c>
      <c r="I195" s="167">
        <v>88.799999999999997</v>
      </c>
      <c r="J195" s="167">
        <f>ROUND(I195*H195,2)</f>
        <v>15273.6</v>
      </c>
      <c r="K195" s="168"/>
      <c r="L195" s="169"/>
      <c r="M195" s="170" t="s">
        <v>1</v>
      </c>
      <c r="N195" s="171" t="s">
        <v>41</v>
      </c>
      <c r="O195" s="172">
        <v>0</v>
      </c>
      <c r="P195" s="172">
        <f>O195*H195</f>
        <v>0</v>
      </c>
      <c r="Q195" s="172">
        <v>0</v>
      </c>
      <c r="R195" s="172">
        <f>Q195*H195</f>
        <v>0</v>
      </c>
      <c r="S195" s="172">
        <v>0</v>
      </c>
      <c r="T195" s="173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74" t="s">
        <v>127</v>
      </c>
      <c r="AT195" s="174" t="s">
        <v>123</v>
      </c>
      <c r="AU195" s="174" t="s">
        <v>119</v>
      </c>
      <c r="AY195" s="15" t="s">
        <v>120</v>
      </c>
      <c r="BE195" s="175">
        <f>IF(N195="základní",J195,0)</f>
        <v>0</v>
      </c>
      <c r="BF195" s="175">
        <f>IF(N195="snížená",J195,0)</f>
        <v>15273.6</v>
      </c>
      <c r="BG195" s="175">
        <f>IF(N195="zákl. přenesená",J195,0)</f>
        <v>0</v>
      </c>
      <c r="BH195" s="175">
        <f>IF(N195="sníž. přenesená",J195,0)</f>
        <v>0</v>
      </c>
      <c r="BI195" s="175">
        <f>IF(N195="nulová",J195,0)</f>
        <v>0</v>
      </c>
      <c r="BJ195" s="15" t="s">
        <v>119</v>
      </c>
      <c r="BK195" s="175">
        <f>ROUND(I195*H195,2)</f>
        <v>15273.6</v>
      </c>
      <c r="BL195" s="15" t="s">
        <v>127</v>
      </c>
      <c r="BM195" s="174" t="s">
        <v>363</v>
      </c>
    </row>
    <row r="196" s="2" customFormat="1">
      <c r="A196" s="28"/>
      <c r="B196" s="29"/>
      <c r="C196" s="28"/>
      <c r="D196" s="176" t="s">
        <v>129</v>
      </c>
      <c r="E196" s="28"/>
      <c r="F196" s="177" t="s">
        <v>211</v>
      </c>
      <c r="G196" s="28"/>
      <c r="H196" s="28"/>
      <c r="I196" s="28"/>
      <c r="J196" s="28"/>
      <c r="K196" s="28"/>
      <c r="L196" s="29"/>
      <c r="M196" s="178"/>
      <c r="N196" s="179"/>
      <c r="O196" s="66"/>
      <c r="P196" s="66"/>
      <c r="Q196" s="66"/>
      <c r="R196" s="66"/>
      <c r="S196" s="66"/>
      <c r="T196" s="67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5" t="s">
        <v>129</v>
      </c>
      <c r="AU196" s="15" t="s">
        <v>119</v>
      </c>
    </row>
    <row r="197" s="2" customFormat="1" ht="16.5" customHeight="1">
      <c r="A197" s="28"/>
      <c r="B197" s="161"/>
      <c r="C197" s="162" t="s">
        <v>247</v>
      </c>
      <c r="D197" s="162" t="s">
        <v>123</v>
      </c>
      <c r="E197" s="163" t="s">
        <v>364</v>
      </c>
      <c r="F197" s="164" t="s">
        <v>215</v>
      </c>
      <c r="G197" s="165" t="s">
        <v>300</v>
      </c>
      <c r="H197" s="166">
        <v>30</v>
      </c>
      <c r="I197" s="167">
        <v>162.40000000000001</v>
      </c>
      <c r="J197" s="167">
        <f>ROUND(I197*H197,2)</f>
        <v>4872</v>
      </c>
      <c r="K197" s="168"/>
      <c r="L197" s="169"/>
      <c r="M197" s="170" t="s">
        <v>1</v>
      </c>
      <c r="N197" s="171" t="s">
        <v>41</v>
      </c>
      <c r="O197" s="172">
        <v>0</v>
      </c>
      <c r="P197" s="172">
        <f>O197*H197</f>
        <v>0</v>
      </c>
      <c r="Q197" s="172">
        <v>0</v>
      </c>
      <c r="R197" s="172">
        <f>Q197*H197</f>
        <v>0</v>
      </c>
      <c r="S197" s="172">
        <v>0</v>
      </c>
      <c r="T197" s="173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74" t="s">
        <v>127</v>
      </c>
      <c r="AT197" s="174" t="s">
        <v>123</v>
      </c>
      <c r="AU197" s="174" t="s">
        <v>119</v>
      </c>
      <c r="AY197" s="15" t="s">
        <v>120</v>
      </c>
      <c r="BE197" s="175">
        <f>IF(N197="základní",J197,0)</f>
        <v>0</v>
      </c>
      <c r="BF197" s="175">
        <f>IF(N197="snížená",J197,0)</f>
        <v>4872</v>
      </c>
      <c r="BG197" s="175">
        <f>IF(N197="zákl. přenesená",J197,0)</f>
        <v>0</v>
      </c>
      <c r="BH197" s="175">
        <f>IF(N197="sníž. přenesená",J197,0)</f>
        <v>0</v>
      </c>
      <c r="BI197" s="175">
        <f>IF(N197="nulová",J197,0)</f>
        <v>0</v>
      </c>
      <c r="BJ197" s="15" t="s">
        <v>119</v>
      </c>
      <c r="BK197" s="175">
        <f>ROUND(I197*H197,2)</f>
        <v>4872</v>
      </c>
      <c r="BL197" s="15" t="s">
        <v>127</v>
      </c>
      <c r="BM197" s="174" t="s">
        <v>365</v>
      </c>
    </row>
    <row r="198" s="2" customFormat="1">
      <c r="A198" s="28"/>
      <c r="B198" s="29"/>
      <c r="C198" s="28"/>
      <c r="D198" s="176" t="s">
        <v>129</v>
      </c>
      <c r="E198" s="28"/>
      <c r="F198" s="177" t="s">
        <v>215</v>
      </c>
      <c r="G198" s="28"/>
      <c r="H198" s="28"/>
      <c r="I198" s="28"/>
      <c r="J198" s="28"/>
      <c r="K198" s="28"/>
      <c r="L198" s="29"/>
      <c r="M198" s="178"/>
      <c r="N198" s="179"/>
      <c r="O198" s="66"/>
      <c r="P198" s="66"/>
      <c r="Q198" s="66"/>
      <c r="R198" s="66"/>
      <c r="S198" s="66"/>
      <c r="T198" s="67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5" t="s">
        <v>129</v>
      </c>
      <c r="AU198" s="15" t="s">
        <v>119</v>
      </c>
    </row>
    <row r="199" s="2" customFormat="1" ht="16.5" customHeight="1">
      <c r="A199" s="28"/>
      <c r="B199" s="161"/>
      <c r="C199" s="162" t="s">
        <v>8</v>
      </c>
      <c r="D199" s="162" t="s">
        <v>123</v>
      </c>
      <c r="E199" s="163" t="s">
        <v>366</v>
      </c>
      <c r="F199" s="164" t="s">
        <v>219</v>
      </c>
      <c r="G199" s="165" t="s">
        <v>300</v>
      </c>
      <c r="H199" s="166">
        <v>3</v>
      </c>
      <c r="I199" s="167">
        <v>240.80000000000001</v>
      </c>
      <c r="J199" s="167">
        <f>ROUND(I199*H199,2)</f>
        <v>722.39999999999998</v>
      </c>
      <c r="K199" s="168"/>
      <c r="L199" s="169"/>
      <c r="M199" s="170" t="s">
        <v>1</v>
      </c>
      <c r="N199" s="171" t="s">
        <v>41</v>
      </c>
      <c r="O199" s="172">
        <v>0</v>
      </c>
      <c r="P199" s="172">
        <f>O199*H199</f>
        <v>0</v>
      </c>
      <c r="Q199" s="172">
        <v>0</v>
      </c>
      <c r="R199" s="172">
        <f>Q199*H199</f>
        <v>0</v>
      </c>
      <c r="S199" s="172">
        <v>0</v>
      </c>
      <c r="T199" s="173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74" t="s">
        <v>127</v>
      </c>
      <c r="AT199" s="174" t="s">
        <v>123</v>
      </c>
      <c r="AU199" s="174" t="s">
        <v>119</v>
      </c>
      <c r="AY199" s="15" t="s">
        <v>120</v>
      </c>
      <c r="BE199" s="175">
        <f>IF(N199="základní",J199,0)</f>
        <v>0</v>
      </c>
      <c r="BF199" s="175">
        <f>IF(N199="snížená",J199,0)</f>
        <v>722.39999999999998</v>
      </c>
      <c r="BG199" s="175">
        <f>IF(N199="zákl. přenesená",J199,0)</f>
        <v>0</v>
      </c>
      <c r="BH199" s="175">
        <f>IF(N199="sníž. přenesená",J199,0)</f>
        <v>0</v>
      </c>
      <c r="BI199" s="175">
        <f>IF(N199="nulová",J199,0)</f>
        <v>0</v>
      </c>
      <c r="BJ199" s="15" t="s">
        <v>119</v>
      </c>
      <c r="BK199" s="175">
        <f>ROUND(I199*H199,2)</f>
        <v>722.39999999999998</v>
      </c>
      <c r="BL199" s="15" t="s">
        <v>127</v>
      </c>
      <c r="BM199" s="174" t="s">
        <v>367</v>
      </c>
    </row>
    <row r="200" s="2" customFormat="1">
      <c r="A200" s="28"/>
      <c r="B200" s="29"/>
      <c r="C200" s="28"/>
      <c r="D200" s="176" t="s">
        <v>129</v>
      </c>
      <c r="E200" s="28"/>
      <c r="F200" s="177" t="s">
        <v>219</v>
      </c>
      <c r="G200" s="28"/>
      <c r="H200" s="28"/>
      <c r="I200" s="28"/>
      <c r="J200" s="28"/>
      <c r="K200" s="28"/>
      <c r="L200" s="29"/>
      <c r="M200" s="178"/>
      <c r="N200" s="179"/>
      <c r="O200" s="66"/>
      <c r="P200" s="66"/>
      <c r="Q200" s="66"/>
      <c r="R200" s="66"/>
      <c r="S200" s="66"/>
      <c r="T200" s="67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5" t="s">
        <v>129</v>
      </c>
      <c r="AU200" s="15" t="s">
        <v>119</v>
      </c>
    </row>
    <row r="201" s="2" customFormat="1" ht="16.5" customHeight="1">
      <c r="A201" s="28"/>
      <c r="B201" s="161"/>
      <c r="C201" s="162" t="s">
        <v>172</v>
      </c>
      <c r="D201" s="162" t="s">
        <v>123</v>
      </c>
      <c r="E201" s="163" t="s">
        <v>368</v>
      </c>
      <c r="F201" s="164" t="s">
        <v>369</v>
      </c>
      <c r="G201" s="165" t="s">
        <v>300</v>
      </c>
      <c r="H201" s="166">
        <v>4</v>
      </c>
      <c r="I201" s="167">
        <v>382.39999999999998</v>
      </c>
      <c r="J201" s="167">
        <f>ROUND(I201*H201,2)</f>
        <v>1529.5999999999999</v>
      </c>
      <c r="K201" s="168"/>
      <c r="L201" s="169"/>
      <c r="M201" s="170" t="s">
        <v>1</v>
      </c>
      <c r="N201" s="171" t="s">
        <v>41</v>
      </c>
      <c r="O201" s="172">
        <v>0</v>
      </c>
      <c r="P201" s="172">
        <f>O201*H201</f>
        <v>0</v>
      </c>
      <c r="Q201" s="172">
        <v>0</v>
      </c>
      <c r="R201" s="172">
        <f>Q201*H201</f>
        <v>0</v>
      </c>
      <c r="S201" s="172">
        <v>0</v>
      </c>
      <c r="T201" s="173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74" t="s">
        <v>127</v>
      </c>
      <c r="AT201" s="174" t="s">
        <v>123</v>
      </c>
      <c r="AU201" s="174" t="s">
        <v>119</v>
      </c>
      <c r="AY201" s="15" t="s">
        <v>120</v>
      </c>
      <c r="BE201" s="175">
        <f>IF(N201="základní",J201,0)</f>
        <v>0</v>
      </c>
      <c r="BF201" s="175">
        <f>IF(N201="snížená",J201,0)</f>
        <v>1529.5999999999999</v>
      </c>
      <c r="BG201" s="175">
        <f>IF(N201="zákl. přenesená",J201,0)</f>
        <v>0</v>
      </c>
      <c r="BH201" s="175">
        <f>IF(N201="sníž. přenesená",J201,0)</f>
        <v>0</v>
      </c>
      <c r="BI201" s="175">
        <f>IF(N201="nulová",J201,0)</f>
        <v>0</v>
      </c>
      <c r="BJ201" s="15" t="s">
        <v>119</v>
      </c>
      <c r="BK201" s="175">
        <f>ROUND(I201*H201,2)</f>
        <v>1529.5999999999999</v>
      </c>
      <c r="BL201" s="15" t="s">
        <v>127</v>
      </c>
      <c r="BM201" s="174" t="s">
        <v>370</v>
      </c>
    </row>
    <row r="202" s="2" customFormat="1">
      <c r="A202" s="28"/>
      <c r="B202" s="29"/>
      <c r="C202" s="28"/>
      <c r="D202" s="176" t="s">
        <v>129</v>
      </c>
      <c r="E202" s="28"/>
      <c r="F202" s="177" t="s">
        <v>369</v>
      </c>
      <c r="G202" s="28"/>
      <c r="H202" s="28"/>
      <c r="I202" s="28"/>
      <c r="J202" s="28"/>
      <c r="K202" s="28"/>
      <c r="L202" s="29"/>
      <c r="M202" s="178"/>
      <c r="N202" s="179"/>
      <c r="O202" s="66"/>
      <c r="P202" s="66"/>
      <c r="Q202" s="66"/>
      <c r="R202" s="66"/>
      <c r="S202" s="66"/>
      <c r="T202" s="67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5" t="s">
        <v>129</v>
      </c>
      <c r="AU202" s="15" t="s">
        <v>119</v>
      </c>
    </row>
    <row r="203" s="2" customFormat="1" ht="16.5" customHeight="1">
      <c r="A203" s="28"/>
      <c r="B203" s="161"/>
      <c r="C203" s="162" t="s">
        <v>176</v>
      </c>
      <c r="D203" s="162" t="s">
        <v>123</v>
      </c>
      <c r="E203" s="163" t="s">
        <v>371</v>
      </c>
      <c r="F203" s="164" t="s">
        <v>372</v>
      </c>
      <c r="G203" s="165" t="s">
        <v>300</v>
      </c>
      <c r="H203" s="166">
        <v>1</v>
      </c>
      <c r="I203" s="167">
        <v>542.39999999999998</v>
      </c>
      <c r="J203" s="167">
        <f>ROUND(I203*H203,2)</f>
        <v>542.39999999999998</v>
      </c>
      <c r="K203" s="168"/>
      <c r="L203" s="169"/>
      <c r="M203" s="170" t="s">
        <v>1</v>
      </c>
      <c r="N203" s="171" t="s">
        <v>41</v>
      </c>
      <c r="O203" s="172">
        <v>0</v>
      </c>
      <c r="P203" s="172">
        <f>O203*H203</f>
        <v>0</v>
      </c>
      <c r="Q203" s="172">
        <v>0</v>
      </c>
      <c r="R203" s="172">
        <f>Q203*H203</f>
        <v>0</v>
      </c>
      <c r="S203" s="172">
        <v>0</v>
      </c>
      <c r="T203" s="173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74" t="s">
        <v>127</v>
      </c>
      <c r="AT203" s="174" t="s">
        <v>123</v>
      </c>
      <c r="AU203" s="174" t="s">
        <v>119</v>
      </c>
      <c r="AY203" s="15" t="s">
        <v>120</v>
      </c>
      <c r="BE203" s="175">
        <f>IF(N203="základní",J203,0)</f>
        <v>0</v>
      </c>
      <c r="BF203" s="175">
        <f>IF(N203="snížená",J203,0)</f>
        <v>542.39999999999998</v>
      </c>
      <c r="BG203" s="175">
        <f>IF(N203="zákl. přenesená",J203,0)</f>
        <v>0</v>
      </c>
      <c r="BH203" s="175">
        <f>IF(N203="sníž. přenesená",J203,0)</f>
        <v>0</v>
      </c>
      <c r="BI203" s="175">
        <f>IF(N203="nulová",J203,0)</f>
        <v>0</v>
      </c>
      <c r="BJ203" s="15" t="s">
        <v>119</v>
      </c>
      <c r="BK203" s="175">
        <f>ROUND(I203*H203,2)</f>
        <v>542.39999999999998</v>
      </c>
      <c r="BL203" s="15" t="s">
        <v>127</v>
      </c>
      <c r="BM203" s="174" t="s">
        <v>373</v>
      </c>
    </row>
    <row r="204" s="2" customFormat="1">
      <c r="A204" s="28"/>
      <c r="B204" s="29"/>
      <c r="C204" s="28"/>
      <c r="D204" s="176" t="s">
        <v>129</v>
      </c>
      <c r="E204" s="28"/>
      <c r="F204" s="177" t="s">
        <v>372</v>
      </c>
      <c r="G204" s="28"/>
      <c r="H204" s="28"/>
      <c r="I204" s="28"/>
      <c r="J204" s="28"/>
      <c r="K204" s="28"/>
      <c r="L204" s="29"/>
      <c r="M204" s="178"/>
      <c r="N204" s="179"/>
      <c r="O204" s="66"/>
      <c r="P204" s="66"/>
      <c r="Q204" s="66"/>
      <c r="R204" s="66"/>
      <c r="S204" s="66"/>
      <c r="T204" s="67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5" t="s">
        <v>129</v>
      </c>
      <c r="AU204" s="15" t="s">
        <v>119</v>
      </c>
    </row>
    <row r="205" s="2" customFormat="1" ht="16.5" customHeight="1">
      <c r="A205" s="28"/>
      <c r="B205" s="161"/>
      <c r="C205" s="162" t="s">
        <v>152</v>
      </c>
      <c r="D205" s="162" t="s">
        <v>123</v>
      </c>
      <c r="E205" s="163" t="s">
        <v>374</v>
      </c>
      <c r="F205" s="164" t="s">
        <v>223</v>
      </c>
      <c r="G205" s="165" t="s">
        <v>300</v>
      </c>
      <c r="H205" s="166">
        <v>84</v>
      </c>
      <c r="I205" s="167">
        <v>222.80000000000001</v>
      </c>
      <c r="J205" s="167">
        <f>ROUND(I205*H205,2)</f>
        <v>18715.200000000001</v>
      </c>
      <c r="K205" s="168"/>
      <c r="L205" s="169"/>
      <c r="M205" s="170" t="s">
        <v>1</v>
      </c>
      <c r="N205" s="171" t="s">
        <v>41</v>
      </c>
      <c r="O205" s="172">
        <v>0</v>
      </c>
      <c r="P205" s="172">
        <f>O205*H205</f>
        <v>0</v>
      </c>
      <c r="Q205" s="172">
        <v>0</v>
      </c>
      <c r="R205" s="172">
        <f>Q205*H205</f>
        <v>0</v>
      </c>
      <c r="S205" s="172">
        <v>0</v>
      </c>
      <c r="T205" s="173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74" t="s">
        <v>127</v>
      </c>
      <c r="AT205" s="174" t="s">
        <v>123</v>
      </c>
      <c r="AU205" s="174" t="s">
        <v>119</v>
      </c>
      <c r="AY205" s="15" t="s">
        <v>120</v>
      </c>
      <c r="BE205" s="175">
        <f>IF(N205="základní",J205,0)</f>
        <v>0</v>
      </c>
      <c r="BF205" s="175">
        <f>IF(N205="snížená",J205,0)</f>
        <v>18715.200000000001</v>
      </c>
      <c r="BG205" s="175">
        <f>IF(N205="zákl. přenesená",J205,0)</f>
        <v>0</v>
      </c>
      <c r="BH205" s="175">
        <f>IF(N205="sníž. přenesená",J205,0)</f>
        <v>0</v>
      </c>
      <c r="BI205" s="175">
        <f>IF(N205="nulová",J205,0)</f>
        <v>0</v>
      </c>
      <c r="BJ205" s="15" t="s">
        <v>119</v>
      </c>
      <c r="BK205" s="175">
        <f>ROUND(I205*H205,2)</f>
        <v>18715.200000000001</v>
      </c>
      <c r="BL205" s="15" t="s">
        <v>127</v>
      </c>
      <c r="BM205" s="174" t="s">
        <v>375</v>
      </c>
    </row>
    <row r="206" s="2" customFormat="1">
      <c r="A206" s="28"/>
      <c r="B206" s="29"/>
      <c r="C206" s="28"/>
      <c r="D206" s="176" t="s">
        <v>129</v>
      </c>
      <c r="E206" s="28"/>
      <c r="F206" s="177" t="s">
        <v>223</v>
      </c>
      <c r="G206" s="28"/>
      <c r="H206" s="28"/>
      <c r="I206" s="28"/>
      <c r="J206" s="28"/>
      <c r="K206" s="28"/>
      <c r="L206" s="29"/>
      <c r="M206" s="178"/>
      <c r="N206" s="179"/>
      <c r="O206" s="66"/>
      <c r="P206" s="66"/>
      <c r="Q206" s="66"/>
      <c r="R206" s="66"/>
      <c r="S206" s="66"/>
      <c r="T206" s="67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T206" s="15" t="s">
        <v>129</v>
      </c>
      <c r="AU206" s="15" t="s">
        <v>119</v>
      </c>
    </row>
    <row r="207" s="12" customFormat="1" ht="22.8" customHeight="1">
      <c r="A207" s="12"/>
      <c r="B207" s="149"/>
      <c r="C207" s="12"/>
      <c r="D207" s="150" t="s">
        <v>74</v>
      </c>
      <c r="E207" s="159" t="s">
        <v>229</v>
      </c>
      <c r="F207" s="159" t="s">
        <v>230</v>
      </c>
      <c r="G207" s="12"/>
      <c r="H207" s="12"/>
      <c r="I207" s="12"/>
      <c r="J207" s="160">
        <f>BK207</f>
        <v>189196</v>
      </c>
      <c r="K207" s="12"/>
      <c r="L207" s="149"/>
      <c r="M207" s="153"/>
      <c r="N207" s="154"/>
      <c r="O207" s="154"/>
      <c r="P207" s="155">
        <f>SUM(P208:P213)</f>
        <v>0</v>
      </c>
      <c r="Q207" s="154"/>
      <c r="R207" s="155">
        <f>SUM(R208:R213)</f>
        <v>0</v>
      </c>
      <c r="S207" s="154"/>
      <c r="T207" s="156">
        <f>SUM(T208:T213)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0" t="s">
        <v>119</v>
      </c>
      <c r="AT207" s="157" t="s">
        <v>74</v>
      </c>
      <c r="AU207" s="157" t="s">
        <v>83</v>
      </c>
      <c r="AY207" s="150" t="s">
        <v>120</v>
      </c>
      <c r="BK207" s="158">
        <f>SUM(BK208:BK213)</f>
        <v>189196</v>
      </c>
    </row>
    <row r="208" s="2" customFormat="1" ht="16.5" customHeight="1">
      <c r="A208" s="28"/>
      <c r="B208" s="161"/>
      <c r="C208" s="162" t="s">
        <v>185</v>
      </c>
      <c r="D208" s="162" t="s">
        <v>123</v>
      </c>
      <c r="E208" s="163" t="s">
        <v>376</v>
      </c>
      <c r="F208" s="164" t="s">
        <v>377</v>
      </c>
      <c r="G208" s="165" t="s">
        <v>300</v>
      </c>
      <c r="H208" s="166">
        <v>83</v>
      </c>
      <c r="I208" s="167">
        <v>1700</v>
      </c>
      <c r="J208" s="167">
        <f>ROUND(I208*H208,2)</f>
        <v>141100</v>
      </c>
      <c r="K208" s="168"/>
      <c r="L208" s="169"/>
      <c r="M208" s="170" t="s">
        <v>1</v>
      </c>
      <c r="N208" s="171" t="s">
        <v>41</v>
      </c>
      <c r="O208" s="172">
        <v>0</v>
      </c>
      <c r="P208" s="172">
        <f>O208*H208</f>
        <v>0</v>
      </c>
      <c r="Q208" s="172">
        <v>0</v>
      </c>
      <c r="R208" s="172">
        <f>Q208*H208</f>
        <v>0</v>
      </c>
      <c r="S208" s="172">
        <v>0</v>
      </c>
      <c r="T208" s="173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74" t="s">
        <v>127</v>
      </c>
      <c r="AT208" s="174" t="s">
        <v>123</v>
      </c>
      <c r="AU208" s="174" t="s">
        <v>119</v>
      </c>
      <c r="AY208" s="15" t="s">
        <v>120</v>
      </c>
      <c r="BE208" s="175">
        <f>IF(N208="základní",J208,0)</f>
        <v>0</v>
      </c>
      <c r="BF208" s="175">
        <f>IF(N208="snížená",J208,0)</f>
        <v>141100</v>
      </c>
      <c r="BG208" s="175">
        <f>IF(N208="zákl. přenesená",J208,0)</f>
        <v>0</v>
      </c>
      <c r="BH208" s="175">
        <f>IF(N208="sníž. přenesená",J208,0)</f>
        <v>0</v>
      </c>
      <c r="BI208" s="175">
        <f>IF(N208="nulová",J208,0)</f>
        <v>0</v>
      </c>
      <c r="BJ208" s="15" t="s">
        <v>119</v>
      </c>
      <c r="BK208" s="175">
        <f>ROUND(I208*H208,2)</f>
        <v>141100</v>
      </c>
      <c r="BL208" s="15" t="s">
        <v>127</v>
      </c>
      <c r="BM208" s="174" t="s">
        <v>378</v>
      </c>
    </row>
    <row r="209" s="2" customFormat="1">
      <c r="A209" s="28"/>
      <c r="B209" s="29"/>
      <c r="C209" s="28"/>
      <c r="D209" s="176" t="s">
        <v>129</v>
      </c>
      <c r="E209" s="28"/>
      <c r="F209" s="177" t="s">
        <v>377</v>
      </c>
      <c r="G209" s="28"/>
      <c r="H209" s="28"/>
      <c r="I209" s="28"/>
      <c r="J209" s="28"/>
      <c r="K209" s="28"/>
      <c r="L209" s="29"/>
      <c r="M209" s="178"/>
      <c r="N209" s="179"/>
      <c r="O209" s="66"/>
      <c r="P209" s="66"/>
      <c r="Q209" s="66"/>
      <c r="R209" s="66"/>
      <c r="S209" s="66"/>
      <c r="T209" s="67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T209" s="15" t="s">
        <v>129</v>
      </c>
      <c r="AU209" s="15" t="s">
        <v>119</v>
      </c>
    </row>
    <row r="210" s="2" customFormat="1" ht="16.5" customHeight="1">
      <c r="A210" s="28"/>
      <c r="B210" s="161"/>
      <c r="C210" s="162" t="s">
        <v>145</v>
      </c>
      <c r="D210" s="162" t="s">
        <v>123</v>
      </c>
      <c r="E210" s="163" t="s">
        <v>379</v>
      </c>
      <c r="F210" s="164" t="s">
        <v>237</v>
      </c>
      <c r="G210" s="165" t="s">
        <v>300</v>
      </c>
      <c r="H210" s="166">
        <v>16</v>
      </c>
      <c r="I210" s="167">
        <v>658</v>
      </c>
      <c r="J210" s="167">
        <f>ROUND(I210*H210,2)</f>
        <v>10528</v>
      </c>
      <c r="K210" s="168"/>
      <c r="L210" s="169"/>
      <c r="M210" s="170" t="s">
        <v>1</v>
      </c>
      <c r="N210" s="171" t="s">
        <v>41</v>
      </c>
      <c r="O210" s="172">
        <v>0</v>
      </c>
      <c r="P210" s="172">
        <f>O210*H210</f>
        <v>0</v>
      </c>
      <c r="Q210" s="172">
        <v>0</v>
      </c>
      <c r="R210" s="172">
        <f>Q210*H210</f>
        <v>0</v>
      </c>
      <c r="S210" s="172">
        <v>0</v>
      </c>
      <c r="T210" s="173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74" t="s">
        <v>127</v>
      </c>
      <c r="AT210" s="174" t="s">
        <v>123</v>
      </c>
      <c r="AU210" s="174" t="s">
        <v>119</v>
      </c>
      <c r="AY210" s="15" t="s">
        <v>120</v>
      </c>
      <c r="BE210" s="175">
        <f>IF(N210="základní",J210,0)</f>
        <v>0</v>
      </c>
      <c r="BF210" s="175">
        <f>IF(N210="snížená",J210,0)</f>
        <v>10528</v>
      </c>
      <c r="BG210" s="175">
        <f>IF(N210="zákl. přenesená",J210,0)</f>
        <v>0</v>
      </c>
      <c r="BH210" s="175">
        <f>IF(N210="sníž. přenesená",J210,0)</f>
        <v>0</v>
      </c>
      <c r="BI210" s="175">
        <f>IF(N210="nulová",J210,0)</f>
        <v>0</v>
      </c>
      <c r="BJ210" s="15" t="s">
        <v>119</v>
      </c>
      <c r="BK210" s="175">
        <f>ROUND(I210*H210,2)</f>
        <v>10528</v>
      </c>
      <c r="BL210" s="15" t="s">
        <v>127</v>
      </c>
      <c r="BM210" s="174" t="s">
        <v>380</v>
      </c>
    </row>
    <row r="211" s="2" customFormat="1">
      <c r="A211" s="28"/>
      <c r="B211" s="29"/>
      <c r="C211" s="28"/>
      <c r="D211" s="176" t="s">
        <v>129</v>
      </c>
      <c r="E211" s="28"/>
      <c r="F211" s="177" t="s">
        <v>237</v>
      </c>
      <c r="G211" s="28"/>
      <c r="H211" s="28"/>
      <c r="I211" s="28"/>
      <c r="J211" s="28"/>
      <c r="K211" s="28"/>
      <c r="L211" s="29"/>
      <c r="M211" s="178"/>
      <c r="N211" s="179"/>
      <c r="O211" s="66"/>
      <c r="P211" s="66"/>
      <c r="Q211" s="66"/>
      <c r="R211" s="66"/>
      <c r="S211" s="66"/>
      <c r="T211" s="67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T211" s="15" t="s">
        <v>129</v>
      </c>
      <c r="AU211" s="15" t="s">
        <v>119</v>
      </c>
    </row>
    <row r="212" s="2" customFormat="1" ht="16.5" customHeight="1">
      <c r="A212" s="28"/>
      <c r="B212" s="161"/>
      <c r="C212" s="162" t="s">
        <v>258</v>
      </c>
      <c r="D212" s="162" t="s">
        <v>123</v>
      </c>
      <c r="E212" s="163" t="s">
        <v>381</v>
      </c>
      <c r="F212" s="164" t="s">
        <v>382</v>
      </c>
      <c r="G212" s="165" t="s">
        <v>300</v>
      </c>
      <c r="H212" s="166">
        <v>32</v>
      </c>
      <c r="I212" s="167">
        <v>1174</v>
      </c>
      <c r="J212" s="167">
        <f>ROUND(I212*H212,2)</f>
        <v>37568</v>
      </c>
      <c r="K212" s="168"/>
      <c r="L212" s="169"/>
      <c r="M212" s="170" t="s">
        <v>1</v>
      </c>
      <c r="N212" s="171" t="s">
        <v>41</v>
      </c>
      <c r="O212" s="172">
        <v>0</v>
      </c>
      <c r="P212" s="172">
        <f>O212*H212</f>
        <v>0</v>
      </c>
      <c r="Q212" s="172">
        <v>0</v>
      </c>
      <c r="R212" s="172">
        <f>Q212*H212</f>
        <v>0</v>
      </c>
      <c r="S212" s="172">
        <v>0</v>
      </c>
      <c r="T212" s="173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74" t="s">
        <v>127</v>
      </c>
      <c r="AT212" s="174" t="s">
        <v>123</v>
      </c>
      <c r="AU212" s="174" t="s">
        <v>119</v>
      </c>
      <c r="AY212" s="15" t="s">
        <v>120</v>
      </c>
      <c r="BE212" s="175">
        <f>IF(N212="základní",J212,0)</f>
        <v>0</v>
      </c>
      <c r="BF212" s="175">
        <f>IF(N212="snížená",J212,0)</f>
        <v>37568</v>
      </c>
      <c r="BG212" s="175">
        <f>IF(N212="zákl. přenesená",J212,0)</f>
        <v>0</v>
      </c>
      <c r="BH212" s="175">
        <f>IF(N212="sníž. přenesená",J212,0)</f>
        <v>0</v>
      </c>
      <c r="BI212" s="175">
        <f>IF(N212="nulová",J212,0)</f>
        <v>0</v>
      </c>
      <c r="BJ212" s="15" t="s">
        <v>119</v>
      </c>
      <c r="BK212" s="175">
        <f>ROUND(I212*H212,2)</f>
        <v>37568</v>
      </c>
      <c r="BL212" s="15" t="s">
        <v>127</v>
      </c>
      <c r="BM212" s="174" t="s">
        <v>383</v>
      </c>
    </row>
    <row r="213" s="2" customFormat="1">
      <c r="A213" s="28"/>
      <c r="B213" s="29"/>
      <c r="C213" s="28"/>
      <c r="D213" s="176" t="s">
        <v>129</v>
      </c>
      <c r="E213" s="28"/>
      <c r="F213" s="177" t="s">
        <v>382</v>
      </c>
      <c r="G213" s="28"/>
      <c r="H213" s="28"/>
      <c r="I213" s="28"/>
      <c r="J213" s="28"/>
      <c r="K213" s="28"/>
      <c r="L213" s="29"/>
      <c r="M213" s="178"/>
      <c r="N213" s="179"/>
      <c r="O213" s="66"/>
      <c r="P213" s="66"/>
      <c r="Q213" s="66"/>
      <c r="R213" s="66"/>
      <c r="S213" s="66"/>
      <c r="T213" s="67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T213" s="15" t="s">
        <v>129</v>
      </c>
      <c r="AU213" s="15" t="s">
        <v>119</v>
      </c>
    </row>
    <row r="214" s="12" customFormat="1" ht="22.8" customHeight="1">
      <c r="A214" s="12"/>
      <c r="B214" s="149"/>
      <c r="C214" s="12"/>
      <c r="D214" s="150" t="s">
        <v>74</v>
      </c>
      <c r="E214" s="159" t="s">
        <v>239</v>
      </c>
      <c r="F214" s="159" t="s">
        <v>240</v>
      </c>
      <c r="G214" s="12"/>
      <c r="H214" s="12"/>
      <c r="I214" s="12"/>
      <c r="J214" s="160">
        <f>BK214</f>
        <v>3753935.6499999999</v>
      </c>
      <c r="K214" s="12"/>
      <c r="L214" s="149"/>
      <c r="M214" s="153"/>
      <c r="N214" s="154"/>
      <c r="O214" s="154"/>
      <c r="P214" s="155">
        <f>SUM(P215:P240)</f>
        <v>2449.375</v>
      </c>
      <c r="Q214" s="154"/>
      <c r="R214" s="155">
        <f>SUM(R215:R240)</f>
        <v>9.7961999999999989</v>
      </c>
      <c r="S214" s="154"/>
      <c r="T214" s="156">
        <f>SUM(T215:T240)</f>
        <v>11.002500000000001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50" t="s">
        <v>119</v>
      </c>
      <c r="AT214" s="157" t="s">
        <v>74</v>
      </c>
      <c r="AU214" s="157" t="s">
        <v>83</v>
      </c>
      <c r="AY214" s="150" t="s">
        <v>120</v>
      </c>
      <c r="BK214" s="158">
        <f>SUM(BK215:BK240)</f>
        <v>3753935.6499999999</v>
      </c>
    </row>
    <row r="215" s="2" customFormat="1" ht="16.5" customHeight="1">
      <c r="A215" s="28"/>
      <c r="B215" s="161"/>
      <c r="C215" s="162" t="s">
        <v>384</v>
      </c>
      <c r="D215" s="162" t="s">
        <v>123</v>
      </c>
      <c r="E215" s="163" t="s">
        <v>385</v>
      </c>
      <c r="F215" s="164" t="s">
        <v>244</v>
      </c>
      <c r="G215" s="165" t="s">
        <v>386</v>
      </c>
      <c r="H215" s="166">
        <v>8</v>
      </c>
      <c r="I215" s="167">
        <v>11600</v>
      </c>
      <c r="J215" s="167">
        <f>ROUND(I215*H215,2)</f>
        <v>92800</v>
      </c>
      <c r="K215" s="168"/>
      <c r="L215" s="169"/>
      <c r="M215" s="170" t="s">
        <v>1</v>
      </c>
      <c r="N215" s="171" t="s">
        <v>41</v>
      </c>
      <c r="O215" s="172">
        <v>0</v>
      </c>
      <c r="P215" s="172">
        <f>O215*H215</f>
        <v>0</v>
      </c>
      <c r="Q215" s="172">
        <v>0</v>
      </c>
      <c r="R215" s="172">
        <f>Q215*H215</f>
        <v>0</v>
      </c>
      <c r="S215" s="172">
        <v>0</v>
      </c>
      <c r="T215" s="173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74" t="s">
        <v>127</v>
      </c>
      <c r="AT215" s="174" t="s">
        <v>123</v>
      </c>
      <c r="AU215" s="174" t="s">
        <v>119</v>
      </c>
      <c r="AY215" s="15" t="s">
        <v>120</v>
      </c>
      <c r="BE215" s="175">
        <f>IF(N215="základní",J215,0)</f>
        <v>0</v>
      </c>
      <c r="BF215" s="175">
        <f>IF(N215="snížená",J215,0)</f>
        <v>92800</v>
      </c>
      <c r="BG215" s="175">
        <f>IF(N215="zákl. přenesená",J215,0)</f>
        <v>0</v>
      </c>
      <c r="BH215" s="175">
        <f>IF(N215="sníž. přenesená",J215,0)</f>
        <v>0</v>
      </c>
      <c r="BI215" s="175">
        <f>IF(N215="nulová",J215,0)</f>
        <v>0</v>
      </c>
      <c r="BJ215" s="15" t="s">
        <v>119</v>
      </c>
      <c r="BK215" s="175">
        <f>ROUND(I215*H215,2)</f>
        <v>92800</v>
      </c>
      <c r="BL215" s="15" t="s">
        <v>127</v>
      </c>
      <c r="BM215" s="174" t="s">
        <v>387</v>
      </c>
    </row>
    <row r="216" s="2" customFormat="1">
      <c r="A216" s="28"/>
      <c r="B216" s="29"/>
      <c r="C216" s="28"/>
      <c r="D216" s="176" t="s">
        <v>129</v>
      </c>
      <c r="E216" s="28"/>
      <c r="F216" s="177" t="s">
        <v>244</v>
      </c>
      <c r="G216" s="28"/>
      <c r="H216" s="28"/>
      <c r="I216" s="28"/>
      <c r="J216" s="28"/>
      <c r="K216" s="28"/>
      <c r="L216" s="29"/>
      <c r="M216" s="178"/>
      <c r="N216" s="179"/>
      <c r="O216" s="66"/>
      <c r="P216" s="66"/>
      <c r="Q216" s="66"/>
      <c r="R216" s="66"/>
      <c r="S216" s="66"/>
      <c r="T216" s="67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5" t="s">
        <v>129</v>
      </c>
      <c r="AU216" s="15" t="s">
        <v>119</v>
      </c>
    </row>
    <row r="217" s="2" customFormat="1" ht="21.75" customHeight="1">
      <c r="A217" s="28"/>
      <c r="B217" s="161"/>
      <c r="C217" s="180" t="s">
        <v>388</v>
      </c>
      <c r="D217" s="180" t="s">
        <v>242</v>
      </c>
      <c r="E217" s="181" t="s">
        <v>389</v>
      </c>
      <c r="F217" s="182" t="s">
        <v>390</v>
      </c>
      <c r="G217" s="183" t="s">
        <v>391</v>
      </c>
      <c r="H217" s="184">
        <v>665</v>
      </c>
      <c r="I217" s="185">
        <v>1750</v>
      </c>
      <c r="J217" s="185">
        <f>ROUND(I217*H217,2)</f>
        <v>1163750</v>
      </c>
      <c r="K217" s="186"/>
      <c r="L217" s="29"/>
      <c r="M217" s="187" t="s">
        <v>1</v>
      </c>
      <c r="N217" s="188" t="s">
        <v>41</v>
      </c>
      <c r="O217" s="172">
        <v>1.1850000000000001</v>
      </c>
      <c r="P217" s="172">
        <f>O217*H217</f>
        <v>788.02500000000009</v>
      </c>
      <c r="Q217" s="172">
        <v>0</v>
      </c>
      <c r="R217" s="172">
        <f>Q217*H217</f>
        <v>0</v>
      </c>
      <c r="S217" s="172">
        <v>0</v>
      </c>
      <c r="T217" s="173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74" t="s">
        <v>127</v>
      </c>
      <c r="AT217" s="174" t="s">
        <v>242</v>
      </c>
      <c r="AU217" s="174" t="s">
        <v>119</v>
      </c>
      <c r="AY217" s="15" t="s">
        <v>120</v>
      </c>
      <c r="BE217" s="175">
        <f>IF(N217="základní",J217,0)</f>
        <v>0</v>
      </c>
      <c r="BF217" s="175">
        <f>IF(N217="snížená",J217,0)</f>
        <v>1163750</v>
      </c>
      <c r="BG217" s="175">
        <f>IF(N217="zákl. přenesená",J217,0)</f>
        <v>0</v>
      </c>
      <c r="BH217" s="175">
        <f>IF(N217="sníž. přenesená",J217,0)</f>
        <v>0</v>
      </c>
      <c r="BI217" s="175">
        <f>IF(N217="nulová",J217,0)</f>
        <v>0</v>
      </c>
      <c r="BJ217" s="15" t="s">
        <v>119</v>
      </c>
      <c r="BK217" s="175">
        <f>ROUND(I217*H217,2)</f>
        <v>1163750</v>
      </c>
      <c r="BL217" s="15" t="s">
        <v>127</v>
      </c>
      <c r="BM217" s="174" t="s">
        <v>392</v>
      </c>
    </row>
    <row r="218" s="2" customFormat="1">
      <c r="A218" s="28"/>
      <c r="B218" s="29"/>
      <c r="C218" s="28"/>
      <c r="D218" s="176" t="s">
        <v>129</v>
      </c>
      <c r="E218" s="28"/>
      <c r="F218" s="177" t="s">
        <v>393</v>
      </c>
      <c r="G218" s="28"/>
      <c r="H218" s="28"/>
      <c r="I218" s="28"/>
      <c r="J218" s="28"/>
      <c r="K218" s="28"/>
      <c r="L218" s="29"/>
      <c r="M218" s="178"/>
      <c r="N218" s="179"/>
      <c r="O218" s="66"/>
      <c r="P218" s="66"/>
      <c r="Q218" s="66"/>
      <c r="R218" s="66"/>
      <c r="S218" s="66"/>
      <c r="T218" s="67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T218" s="15" t="s">
        <v>129</v>
      </c>
      <c r="AU218" s="15" t="s">
        <v>119</v>
      </c>
    </row>
    <row r="219" s="2" customFormat="1" ht="24.15" customHeight="1">
      <c r="A219" s="28"/>
      <c r="B219" s="161"/>
      <c r="C219" s="180" t="s">
        <v>394</v>
      </c>
      <c r="D219" s="180" t="s">
        <v>242</v>
      </c>
      <c r="E219" s="181" t="s">
        <v>395</v>
      </c>
      <c r="F219" s="182" t="s">
        <v>396</v>
      </c>
      <c r="G219" s="183" t="s">
        <v>391</v>
      </c>
      <c r="H219" s="184">
        <v>665</v>
      </c>
      <c r="I219" s="185">
        <v>514</v>
      </c>
      <c r="J219" s="185">
        <f>ROUND(I219*H219,2)</f>
        <v>341810</v>
      </c>
      <c r="K219" s="186"/>
      <c r="L219" s="29"/>
      <c r="M219" s="187" t="s">
        <v>1</v>
      </c>
      <c r="N219" s="188" t="s">
        <v>41</v>
      </c>
      <c r="O219" s="172">
        <v>1.107</v>
      </c>
      <c r="P219" s="172">
        <f>O219*H219</f>
        <v>736.15499999999997</v>
      </c>
      <c r="Q219" s="172">
        <v>0</v>
      </c>
      <c r="R219" s="172">
        <f>Q219*H219</f>
        <v>0</v>
      </c>
      <c r="S219" s="172">
        <v>0</v>
      </c>
      <c r="T219" s="173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74" t="s">
        <v>127</v>
      </c>
      <c r="AT219" s="174" t="s">
        <v>242</v>
      </c>
      <c r="AU219" s="174" t="s">
        <v>119</v>
      </c>
      <c r="AY219" s="15" t="s">
        <v>120</v>
      </c>
      <c r="BE219" s="175">
        <f>IF(N219="základní",J219,0)</f>
        <v>0</v>
      </c>
      <c r="BF219" s="175">
        <f>IF(N219="snížená",J219,0)</f>
        <v>341810</v>
      </c>
      <c r="BG219" s="175">
        <f>IF(N219="zákl. přenesená",J219,0)</f>
        <v>0</v>
      </c>
      <c r="BH219" s="175">
        <f>IF(N219="sníž. přenesená",J219,0)</f>
        <v>0</v>
      </c>
      <c r="BI219" s="175">
        <f>IF(N219="nulová",J219,0)</f>
        <v>0</v>
      </c>
      <c r="BJ219" s="15" t="s">
        <v>119</v>
      </c>
      <c r="BK219" s="175">
        <f>ROUND(I219*H219,2)</f>
        <v>341810</v>
      </c>
      <c r="BL219" s="15" t="s">
        <v>127</v>
      </c>
      <c r="BM219" s="174" t="s">
        <v>397</v>
      </c>
    </row>
    <row r="220" s="2" customFormat="1">
      <c r="A220" s="28"/>
      <c r="B220" s="29"/>
      <c r="C220" s="28"/>
      <c r="D220" s="176" t="s">
        <v>129</v>
      </c>
      <c r="E220" s="28"/>
      <c r="F220" s="177" t="s">
        <v>398</v>
      </c>
      <c r="G220" s="28"/>
      <c r="H220" s="28"/>
      <c r="I220" s="28"/>
      <c r="J220" s="28"/>
      <c r="K220" s="28"/>
      <c r="L220" s="29"/>
      <c r="M220" s="178"/>
      <c r="N220" s="179"/>
      <c r="O220" s="66"/>
      <c r="P220" s="66"/>
      <c r="Q220" s="66"/>
      <c r="R220" s="66"/>
      <c r="S220" s="66"/>
      <c r="T220" s="67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T220" s="15" t="s">
        <v>129</v>
      </c>
      <c r="AU220" s="15" t="s">
        <v>119</v>
      </c>
    </row>
    <row r="221" s="2" customFormat="1" ht="21.75" customHeight="1">
      <c r="A221" s="28"/>
      <c r="B221" s="161"/>
      <c r="C221" s="180" t="s">
        <v>399</v>
      </c>
      <c r="D221" s="180" t="s">
        <v>242</v>
      </c>
      <c r="E221" s="181" t="s">
        <v>400</v>
      </c>
      <c r="F221" s="182" t="s">
        <v>401</v>
      </c>
      <c r="G221" s="183" t="s">
        <v>391</v>
      </c>
      <c r="H221" s="184">
        <v>665</v>
      </c>
      <c r="I221" s="185">
        <v>444</v>
      </c>
      <c r="J221" s="185">
        <f>ROUND(I221*H221,2)</f>
        <v>295260</v>
      </c>
      <c r="K221" s="186"/>
      <c r="L221" s="29"/>
      <c r="M221" s="187" t="s">
        <v>1</v>
      </c>
      <c r="N221" s="188" t="s">
        <v>41</v>
      </c>
      <c r="O221" s="172">
        <v>0.72499999999999998</v>
      </c>
      <c r="P221" s="172">
        <f>O221*H221</f>
        <v>482.125</v>
      </c>
      <c r="Q221" s="172">
        <v>0</v>
      </c>
      <c r="R221" s="172">
        <f>Q221*H221</f>
        <v>0</v>
      </c>
      <c r="S221" s="172">
        <v>0</v>
      </c>
      <c r="T221" s="173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74" t="s">
        <v>127</v>
      </c>
      <c r="AT221" s="174" t="s">
        <v>242</v>
      </c>
      <c r="AU221" s="174" t="s">
        <v>119</v>
      </c>
      <c r="AY221" s="15" t="s">
        <v>120</v>
      </c>
      <c r="BE221" s="175">
        <f>IF(N221="základní",J221,0)</f>
        <v>0</v>
      </c>
      <c r="BF221" s="175">
        <f>IF(N221="snížená",J221,0)</f>
        <v>295260</v>
      </c>
      <c r="BG221" s="175">
        <f>IF(N221="zákl. přenesená",J221,0)</f>
        <v>0</v>
      </c>
      <c r="BH221" s="175">
        <f>IF(N221="sníž. přenesená",J221,0)</f>
        <v>0</v>
      </c>
      <c r="BI221" s="175">
        <f>IF(N221="nulová",J221,0)</f>
        <v>0</v>
      </c>
      <c r="BJ221" s="15" t="s">
        <v>119</v>
      </c>
      <c r="BK221" s="175">
        <f>ROUND(I221*H221,2)</f>
        <v>295260</v>
      </c>
      <c r="BL221" s="15" t="s">
        <v>127</v>
      </c>
      <c r="BM221" s="174" t="s">
        <v>402</v>
      </c>
    </row>
    <row r="222" s="2" customFormat="1">
      <c r="A222" s="28"/>
      <c r="B222" s="29"/>
      <c r="C222" s="28"/>
      <c r="D222" s="176" t="s">
        <v>129</v>
      </c>
      <c r="E222" s="28"/>
      <c r="F222" s="177" t="s">
        <v>403</v>
      </c>
      <c r="G222" s="28"/>
      <c r="H222" s="28"/>
      <c r="I222" s="28"/>
      <c r="J222" s="28"/>
      <c r="K222" s="28"/>
      <c r="L222" s="29"/>
      <c r="M222" s="178"/>
      <c r="N222" s="179"/>
      <c r="O222" s="66"/>
      <c r="P222" s="66"/>
      <c r="Q222" s="66"/>
      <c r="R222" s="66"/>
      <c r="S222" s="66"/>
      <c r="T222" s="67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T222" s="15" t="s">
        <v>129</v>
      </c>
      <c r="AU222" s="15" t="s">
        <v>119</v>
      </c>
    </row>
    <row r="223" s="2" customFormat="1" ht="24.15" customHeight="1">
      <c r="A223" s="28"/>
      <c r="B223" s="161"/>
      <c r="C223" s="180" t="s">
        <v>404</v>
      </c>
      <c r="D223" s="180" t="s">
        <v>242</v>
      </c>
      <c r="E223" s="181" t="s">
        <v>405</v>
      </c>
      <c r="F223" s="182" t="s">
        <v>406</v>
      </c>
      <c r="G223" s="183" t="s">
        <v>391</v>
      </c>
      <c r="H223" s="184">
        <v>135</v>
      </c>
      <c r="I223" s="185">
        <v>137</v>
      </c>
      <c r="J223" s="185">
        <f>ROUND(I223*H223,2)</f>
        <v>18495</v>
      </c>
      <c r="K223" s="186"/>
      <c r="L223" s="29"/>
      <c r="M223" s="187" t="s">
        <v>1</v>
      </c>
      <c r="N223" s="188" t="s">
        <v>41</v>
      </c>
      <c r="O223" s="172">
        <v>0.29499999999999998</v>
      </c>
      <c r="P223" s="172">
        <f>O223*H223</f>
        <v>39.824999999999996</v>
      </c>
      <c r="Q223" s="172">
        <v>0</v>
      </c>
      <c r="R223" s="172">
        <f>Q223*H223</f>
        <v>0</v>
      </c>
      <c r="S223" s="172">
        <v>0.081500000000000003</v>
      </c>
      <c r="T223" s="173">
        <f>S223*H223</f>
        <v>11.002500000000001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74" t="s">
        <v>127</v>
      </c>
      <c r="AT223" s="174" t="s">
        <v>242</v>
      </c>
      <c r="AU223" s="174" t="s">
        <v>119</v>
      </c>
      <c r="AY223" s="15" t="s">
        <v>120</v>
      </c>
      <c r="BE223" s="175">
        <f>IF(N223="základní",J223,0)</f>
        <v>0</v>
      </c>
      <c r="BF223" s="175">
        <f>IF(N223="snížená",J223,0)</f>
        <v>18495</v>
      </c>
      <c r="BG223" s="175">
        <f>IF(N223="zákl. přenesená",J223,0)</f>
        <v>0</v>
      </c>
      <c r="BH223" s="175">
        <f>IF(N223="sníž. přenesená",J223,0)</f>
        <v>0</v>
      </c>
      <c r="BI223" s="175">
        <f>IF(N223="nulová",J223,0)</f>
        <v>0</v>
      </c>
      <c r="BJ223" s="15" t="s">
        <v>119</v>
      </c>
      <c r="BK223" s="175">
        <f>ROUND(I223*H223,2)</f>
        <v>18495</v>
      </c>
      <c r="BL223" s="15" t="s">
        <v>127</v>
      </c>
      <c r="BM223" s="174" t="s">
        <v>407</v>
      </c>
    </row>
    <row r="224" s="2" customFormat="1">
      <c r="A224" s="28"/>
      <c r="B224" s="29"/>
      <c r="C224" s="28"/>
      <c r="D224" s="176" t="s">
        <v>129</v>
      </c>
      <c r="E224" s="28"/>
      <c r="F224" s="177" t="s">
        <v>408</v>
      </c>
      <c r="G224" s="28"/>
      <c r="H224" s="28"/>
      <c r="I224" s="28"/>
      <c r="J224" s="28"/>
      <c r="K224" s="28"/>
      <c r="L224" s="29"/>
      <c r="M224" s="178"/>
      <c r="N224" s="179"/>
      <c r="O224" s="66"/>
      <c r="P224" s="66"/>
      <c r="Q224" s="66"/>
      <c r="R224" s="66"/>
      <c r="S224" s="66"/>
      <c r="T224" s="67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T224" s="15" t="s">
        <v>129</v>
      </c>
      <c r="AU224" s="15" t="s">
        <v>119</v>
      </c>
    </row>
    <row r="225" s="2" customFormat="1" ht="24.15" customHeight="1">
      <c r="A225" s="28"/>
      <c r="B225" s="161"/>
      <c r="C225" s="180" t="s">
        <v>409</v>
      </c>
      <c r="D225" s="180" t="s">
        <v>242</v>
      </c>
      <c r="E225" s="181" t="s">
        <v>410</v>
      </c>
      <c r="F225" s="182" t="s">
        <v>411</v>
      </c>
      <c r="G225" s="183" t="s">
        <v>391</v>
      </c>
      <c r="H225" s="184">
        <v>435</v>
      </c>
      <c r="I225" s="185">
        <v>1063.79</v>
      </c>
      <c r="J225" s="185">
        <f>ROUND(I225*H225,2)</f>
        <v>462748.65000000002</v>
      </c>
      <c r="K225" s="186"/>
      <c r="L225" s="29"/>
      <c r="M225" s="187" t="s">
        <v>1</v>
      </c>
      <c r="N225" s="188" t="s">
        <v>41</v>
      </c>
      <c r="O225" s="172">
        <v>0.92700000000000005</v>
      </c>
      <c r="P225" s="172">
        <f>O225*H225</f>
        <v>403.245</v>
      </c>
      <c r="Q225" s="172">
        <v>0.022519999999999998</v>
      </c>
      <c r="R225" s="172">
        <f>Q225*H225</f>
        <v>9.7961999999999989</v>
      </c>
      <c r="S225" s="172">
        <v>0</v>
      </c>
      <c r="T225" s="173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74" t="s">
        <v>127</v>
      </c>
      <c r="AT225" s="174" t="s">
        <v>242</v>
      </c>
      <c r="AU225" s="174" t="s">
        <v>119</v>
      </c>
      <c r="AY225" s="15" t="s">
        <v>120</v>
      </c>
      <c r="BE225" s="175">
        <f>IF(N225="základní",J225,0)</f>
        <v>0</v>
      </c>
      <c r="BF225" s="175">
        <f>IF(N225="snížená",J225,0)</f>
        <v>462748.65000000002</v>
      </c>
      <c r="BG225" s="175">
        <f>IF(N225="zákl. přenesená",J225,0)</f>
        <v>0</v>
      </c>
      <c r="BH225" s="175">
        <f>IF(N225="sníž. přenesená",J225,0)</f>
        <v>0</v>
      </c>
      <c r="BI225" s="175">
        <f>IF(N225="nulová",J225,0)</f>
        <v>0</v>
      </c>
      <c r="BJ225" s="15" t="s">
        <v>119</v>
      </c>
      <c r="BK225" s="175">
        <f>ROUND(I225*H225,2)</f>
        <v>462748.65000000002</v>
      </c>
      <c r="BL225" s="15" t="s">
        <v>127</v>
      </c>
      <c r="BM225" s="174" t="s">
        <v>412</v>
      </c>
    </row>
    <row r="226" s="2" customFormat="1">
      <c r="A226" s="28"/>
      <c r="B226" s="29"/>
      <c r="C226" s="28"/>
      <c r="D226" s="176" t="s">
        <v>129</v>
      </c>
      <c r="E226" s="28"/>
      <c r="F226" s="177" t="s">
        <v>411</v>
      </c>
      <c r="G226" s="28"/>
      <c r="H226" s="28"/>
      <c r="I226" s="28"/>
      <c r="J226" s="28"/>
      <c r="K226" s="28"/>
      <c r="L226" s="29"/>
      <c r="M226" s="178"/>
      <c r="N226" s="179"/>
      <c r="O226" s="66"/>
      <c r="P226" s="66"/>
      <c r="Q226" s="66"/>
      <c r="R226" s="66"/>
      <c r="S226" s="66"/>
      <c r="T226" s="67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T226" s="15" t="s">
        <v>129</v>
      </c>
      <c r="AU226" s="15" t="s">
        <v>119</v>
      </c>
    </row>
    <row r="227" s="2" customFormat="1" ht="16.5" customHeight="1">
      <c r="A227" s="28"/>
      <c r="B227" s="161"/>
      <c r="C227" s="162" t="s">
        <v>413</v>
      </c>
      <c r="D227" s="162" t="s">
        <v>123</v>
      </c>
      <c r="E227" s="163" t="s">
        <v>414</v>
      </c>
      <c r="F227" s="164" t="s">
        <v>415</v>
      </c>
      <c r="G227" s="165" t="s">
        <v>416</v>
      </c>
      <c r="H227" s="166">
        <v>435</v>
      </c>
      <c r="I227" s="167">
        <v>131</v>
      </c>
      <c r="J227" s="167">
        <f>ROUND(I227*H227,2)</f>
        <v>56985</v>
      </c>
      <c r="K227" s="168"/>
      <c r="L227" s="169"/>
      <c r="M227" s="170" t="s">
        <v>1</v>
      </c>
      <c r="N227" s="171" t="s">
        <v>41</v>
      </c>
      <c r="O227" s="172">
        <v>0</v>
      </c>
      <c r="P227" s="172">
        <f>O227*H227</f>
        <v>0</v>
      </c>
      <c r="Q227" s="172">
        <v>0</v>
      </c>
      <c r="R227" s="172">
        <f>Q227*H227</f>
        <v>0</v>
      </c>
      <c r="S227" s="172">
        <v>0</v>
      </c>
      <c r="T227" s="173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74" t="s">
        <v>127</v>
      </c>
      <c r="AT227" s="174" t="s">
        <v>123</v>
      </c>
      <c r="AU227" s="174" t="s">
        <v>119</v>
      </c>
      <c r="AY227" s="15" t="s">
        <v>120</v>
      </c>
      <c r="BE227" s="175">
        <f>IF(N227="základní",J227,0)</f>
        <v>0</v>
      </c>
      <c r="BF227" s="175">
        <f>IF(N227="snížená",J227,0)</f>
        <v>56985</v>
      </c>
      <c r="BG227" s="175">
        <f>IF(N227="zákl. přenesená",J227,0)</f>
        <v>0</v>
      </c>
      <c r="BH227" s="175">
        <f>IF(N227="sníž. přenesená",J227,0)</f>
        <v>0</v>
      </c>
      <c r="BI227" s="175">
        <f>IF(N227="nulová",J227,0)</f>
        <v>0</v>
      </c>
      <c r="BJ227" s="15" t="s">
        <v>119</v>
      </c>
      <c r="BK227" s="175">
        <f>ROUND(I227*H227,2)</f>
        <v>56985</v>
      </c>
      <c r="BL227" s="15" t="s">
        <v>127</v>
      </c>
      <c r="BM227" s="174" t="s">
        <v>417</v>
      </c>
    </row>
    <row r="228" s="2" customFormat="1">
      <c r="A228" s="28"/>
      <c r="B228" s="29"/>
      <c r="C228" s="28"/>
      <c r="D228" s="176" t="s">
        <v>129</v>
      </c>
      <c r="E228" s="28"/>
      <c r="F228" s="177" t="s">
        <v>418</v>
      </c>
      <c r="G228" s="28"/>
      <c r="H228" s="28"/>
      <c r="I228" s="28"/>
      <c r="J228" s="28"/>
      <c r="K228" s="28"/>
      <c r="L228" s="29"/>
      <c r="M228" s="178"/>
      <c r="N228" s="179"/>
      <c r="O228" s="66"/>
      <c r="P228" s="66"/>
      <c r="Q228" s="66"/>
      <c r="R228" s="66"/>
      <c r="S228" s="66"/>
      <c r="T228" s="67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T228" s="15" t="s">
        <v>129</v>
      </c>
      <c r="AU228" s="15" t="s">
        <v>119</v>
      </c>
    </row>
    <row r="229" s="2" customFormat="1" ht="16.5" customHeight="1">
      <c r="A229" s="28"/>
      <c r="B229" s="161"/>
      <c r="C229" s="162" t="s">
        <v>419</v>
      </c>
      <c r="D229" s="162" t="s">
        <v>123</v>
      </c>
      <c r="E229" s="163" t="s">
        <v>420</v>
      </c>
      <c r="F229" s="164" t="s">
        <v>253</v>
      </c>
      <c r="G229" s="165" t="s">
        <v>170</v>
      </c>
      <c r="H229" s="166">
        <v>5820</v>
      </c>
      <c r="I229" s="167">
        <v>95</v>
      </c>
      <c r="J229" s="167">
        <f>ROUND(I229*H229,2)</f>
        <v>552900</v>
      </c>
      <c r="K229" s="168"/>
      <c r="L229" s="169"/>
      <c r="M229" s="170" t="s">
        <v>1</v>
      </c>
      <c r="N229" s="171" t="s">
        <v>41</v>
      </c>
      <c r="O229" s="172">
        <v>0</v>
      </c>
      <c r="P229" s="172">
        <f>O229*H229</f>
        <v>0</v>
      </c>
      <c r="Q229" s="172">
        <v>0</v>
      </c>
      <c r="R229" s="172">
        <f>Q229*H229</f>
        <v>0</v>
      </c>
      <c r="S229" s="172">
        <v>0</v>
      </c>
      <c r="T229" s="173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74" t="s">
        <v>127</v>
      </c>
      <c r="AT229" s="174" t="s">
        <v>123</v>
      </c>
      <c r="AU229" s="174" t="s">
        <v>119</v>
      </c>
      <c r="AY229" s="15" t="s">
        <v>120</v>
      </c>
      <c r="BE229" s="175">
        <f>IF(N229="základní",J229,0)</f>
        <v>0</v>
      </c>
      <c r="BF229" s="175">
        <f>IF(N229="snížená",J229,0)</f>
        <v>552900</v>
      </c>
      <c r="BG229" s="175">
        <f>IF(N229="zákl. přenesená",J229,0)</f>
        <v>0</v>
      </c>
      <c r="BH229" s="175">
        <f>IF(N229="sníž. přenesená",J229,0)</f>
        <v>0</v>
      </c>
      <c r="BI229" s="175">
        <f>IF(N229="nulová",J229,0)</f>
        <v>0</v>
      </c>
      <c r="BJ229" s="15" t="s">
        <v>119</v>
      </c>
      <c r="BK229" s="175">
        <f>ROUND(I229*H229,2)</f>
        <v>552900</v>
      </c>
      <c r="BL229" s="15" t="s">
        <v>127</v>
      </c>
      <c r="BM229" s="174" t="s">
        <v>421</v>
      </c>
    </row>
    <row r="230" s="2" customFormat="1">
      <c r="A230" s="28"/>
      <c r="B230" s="29"/>
      <c r="C230" s="28"/>
      <c r="D230" s="176" t="s">
        <v>129</v>
      </c>
      <c r="E230" s="28"/>
      <c r="F230" s="177" t="s">
        <v>253</v>
      </c>
      <c r="G230" s="28"/>
      <c r="H230" s="28"/>
      <c r="I230" s="28"/>
      <c r="J230" s="28"/>
      <c r="K230" s="28"/>
      <c r="L230" s="29"/>
      <c r="M230" s="178"/>
      <c r="N230" s="179"/>
      <c r="O230" s="66"/>
      <c r="P230" s="66"/>
      <c r="Q230" s="66"/>
      <c r="R230" s="66"/>
      <c r="S230" s="66"/>
      <c r="T230" s="67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T230" s="15" t="s">
        <v>129</v>
      </c>
      <c r="AU230" s="15" t="s">
        <v>119</v>
      </c>
    </row>
    <row r="231" s="2" customFormat="1" ht="16.5" customHeight="1">
      <c r="A231" s="28"/>
      <c r="B231" s="161"/>
      <c r="C231" s="162" t="s">
        <v>139</v>
      </c>
      <c r="D231" s="162" t="s">
        <v>123</v>
      </c>
      <c r="E231" s="163" t="s">
        <v>422</v>
      </c>
      <c r="F231" s="164" t="s">
        <v>256</v>
      </c>
      <c r="G231" s="165" t="s">
        <v>423</v>
      </c>
      <c r="H231" s="166">
        <v>1</v>
      </c>
      <c r="I231" s="167">
        <v>384000</v>
      </c>
      <c r="J231" s="167">
        <f>ROUND(I231*H231,2)</f>
        <v>384000</v>
      </c>
      <c r="K231" s="168"/>
      <c r="L231" s="169"/>
      <c r="M231" s="170" t="s">
        <v>1</v>
      </c>
      <c r="N231" s="171" t="s">
        <v>41</v>
      </c>
      <c r="O231" s="172">
        <v>0</v>
      </c>
      <c r="P231" s="172">
        <f>O231*H231</f>
        <v>0</v>
      </c>
      <c r="Q231" s="172">
        <v>0</v>
      </c>
      <c r="R231" s="172">
        <f>Q231*H231</f>
        <v>0</v>
      </c>
      <c r="S231" s="172">
        <v>0</v>
      </c>
      <c r="T231" s="173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74" t="s">
        <v>127</v>
      </c>
      <c r="AT231" s="174" t="s">
        <v>123</v>
      </c>
      <c r="AU231" s="174" t="s">
        <v>119</v>
      </c>
      <c r="AY231" s="15" t="s">
        <v>120</v>
      </c>
      <c r="BE231" s="175">
        <f>IF(N231="základní",J231,0)</f>
        <v>0</v>
      </c>
      <c r="BF231" s="175">
        <f>IF(N231="snížená",J231,0)</f>
        <v>384000</v>
      </c>
      <c r="BG231" s="175">
        <f>IF(N231="zákl. přenesená",J231,0)</f>
        <v>0</v>
      </c>
      <c r="BH231" s="175">
        <f>IF(N231="sníž. přenesená",J231,0)</f>
        <v>0</v>
      </c>
      <c r="BI231" s="175">
        <f>IF(N231="nulová",J231,0)</f>
        <v>0</v>
      </c>
      <c r="BJ231" s="15" t="s">
        <v>119</v>
      </c>
      <c r="BK231" s="175">
        <f>ROUND(I231*H231,2)</f>
        <v>384000</v>
      </c>
      <c r="BL231" s="15" t="s">
        <v>127</v>
      </c>
      <c r="BM231" s="174" t="s">
        <v>424</v>
      </c>
    </row>
    <row r="232" s="2" customFormat="1">
      <c r="A232" s="28"/>
      <c r="B232" s="29"/>
      <c r="C232" s="28"/>
      <c r="D232" s="176" t="s">
        <v>129</v>
      </c>
      <c r="E232" s="28"/>
      <c r="F232" s="177" t="s">
        <v>256</v>
      </c>
      <c r="G232" s="28"/>
      <c r="H232" s="28"/>
      <c r="I232" s="28"/>
      <c r="J232" s="28"/>
      <c r="K232" s="28"/>
      <c r="L232" s="29"/>
      <c r="M232" s="178"/>
      <c r="N232" s="179"/>
      <c r="O232" s="66"/>
      <c r="P232" s="66"/>
      <c r="Q232" s="66"/>
      <c r="R232" s="66"/>
      <c r="S232" s="66"/>
      <c r="T232" s="67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T232" s="15" t="s">
        <v>129</v>
      </c>
      <c r="AU232" s="15" t="s">
        <v>119</v>
      </c>
    </row>
    <row r="233" s="2" customFormat="1" ht="16.5" customHeight="1">
      <c r="A233" s="28"/>
      <c r="B233" s="161"/>
      <c r="C233" s="162" t="s">
        <v>425</v>
      </c>
      <c r="D233" s="162" t="s">
        <v>123</v>
      </c>
      <c r="E233" s="163" t="s">
        <v>426</v>
      </c>
      <c r="F233" s="164" t="s">
        <v>260</v>
      </c>
      <c r="G233" s="165" t="s">
        <v>275</v>
      </c>
      <c r="H233" s="166">
        <v>1</v>
      </c>
      <c r="I233" s="167">
        <v>93000</v>
      </c>
      <c r="J233" s="167">
        <f>ROUND(I233*H233,2)</f>
        <v>93000</v>
      </c>
      <c r="K233" s="168"/>
      <c r="L233" s="169"/>
      <c r="M233" s="170" t="s">
        <v>1</v>
      </c>
      <c r="N233" s="171" t="s">
        <v>41</v>
      </c>
      <c r="O233" s="172">
        <v>0</v>
      </c>
      <c r="P233" s="172">
        <f>O233*H233</f>
        <v>0</v>
      </c>
      <c r="Q233" s="172">
        <v>0</v>
      </c>
      <c r="R233" s="172">
        <f>Q233*H233</f>
        <v>0</v>
      </c>
      <c r="S233" s="172">
        <v>0</v>
      </c>
      <c r="T233" s="173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74" t="s">
        <v>127</v>
      </c>
      <c r="AT233" s="174" t="s">
        <v>123</v>
      </c>
      <c r="AU233" s="174" t="s">
        <v>119</v>
      </c>
      <c r="AY233" s="15" t="s">
        <v>120</v>
      </c>
      <c r="BE233" s="175">
        <f>IF(N233="základní",J233,0)</f>
        <v>0</v>
      </c>
      <c r="BF233" s="175">
        <f>IF(N233="snížená",J233,0)</f>
        <v>93000</v>
      </c>
      <c r="BG233" s="175">
        <f>IF(N233="zákl. přenesená",J233,0)</f>
        <v>0</v>
      </c>
      <c r="BH233" s="175">
        <f>IF(N233="sníž. přenesená",J233,0)</f>
        <v>0</v>
      </c>
      <c r="BI233" s="175">
        <f>IF(N233="nulová",J233,0)</f>
        <v>0</v>
      </c>
      <c r="BJ233" s="15" t="s">
        <v>119</v>
      </c>
      <c r="BK233" s="175">
        <f>ROUND(I233*H233,2)</f>
        <v>93000</v>
      </c>
      <c r="BL233" s="15" t="s">
        <v>127</v>
      </c>
      <c r="BM233" s="174" t="s">
        <v>427</v>
      </c>
    </row>
    <row r="234" s="2" customFormat="1">
      <c r="A234" s="28"/>
      <c r="B234" s="29"/>
      <c r="C234" s="28"/>
      <c r="D234" s="176" t="s">
        <v>129</v>
      </c>
      <c r="E234" s="28"/>
      <c r="F234" s="177" t="s">
        <v>260</v>
      </c>
      <c r="G234" s="28"/>
      <c r="H234" s="28"/>
      <c r="I234" s="28"/>
      <c r="J234" s="28"/>
      <c r="K234" s="28"/>
      <c r="L234" s="29"/>
      <c r="M234" s="178"/>
      <c r="N234" s="179"/>
      <c r="O234" s="66"/>
      <c r="P234" s="66"/>
      <c r="Q234" s="66"/>
      <c r="R234" s="66"/>
      <c r="S234" s="66"/>
      <c r="T234" s="67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T234" s="15" t="s">
        <v>129</v>
      </c>
      <c r="AU234" s="15" t="s">
        <v>119</v>
      </c>
    </row>
    <row r="235" s="2" customFormat="1" ht="16.5" customHeight="1">
      <c r="A235" s="28"/>
      <c r="B235" s="161"/>
      <c r="C235" s="162" t="s">
        <v>428</v>
      </c>
      <c r="D235" s="162" t="s">
        <v>123</v>
      </c>
      <c r="E235" s="163" t="s">
        <v>429</v>
      </c>
      <c r="F235" s="164" t="s">
        <v>430</v>
      </c>
      <c r="G235" s="165" t="s">
        <v>431</v>
      </c>
      <c r="H235" s="166">
        <v>135</v>
      </c>
      <c r="I235" s="167">
        <v>575</v>
      </c>
      <c r="J235" s="167">
        <f>ROUND(I235*H235,2)</f>
        <v>77625</v>
      </c>
      <c r="K235" s="168"/>
      <c r="L235" s="169"/>
      <c r="M235" s="170" t="s">
        <v>1</v>
      </c>
      <c r="N235" s="171" t="s">
        <v>41</v>
      </c>
      <c r="O235" s="172">
        <v>0</v>
      </c>
      <c r="P235" s="172">
        <f>O235*H235</f>
        <v>0</v>
      </c>
      <c r="Q235" s="172">
        <v>0</v>
      </c>
      <c r="R235" s="172">
        <f>Q235*H235</f>
        <v>0</v>
      </c>
      <c r="S235" s="172">
        <v>0</v>
      </c>
      <c r="T235" s="173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74" t="s">
        <v>127</v>
      </c>
      <c r="AT235" s="174" t="s">
        <v>123</v>
      </c>
      <c r="AU235" s="174" t="s">
        <v>119</v>
      </c>
      <c r="AY235" s="15" t="s">
        <v>120</v>
      </c>
      <c r="BE235" s="175">
        <f>IF(N235="základní",J235,0)</f>
        <v>0</v>
      </c>
      <c r="BF235" s="175">
        <f>IF(N235="snížená",J235,0)</f>
        <v>77625</v>
      </c>
      <c r="BG235" s="175">
        <f>IF(N235="zákl. přenesená",J235,0)</f>
        <v>0</v>
      </c>
      <c r="BH235" s="175">
        <f>IF(N235="sníž. přenesená",J235,0)</f>
        <v>0</v>
      </c>
      <c r="BI235" s="175">
        <f>IF(N235="nulová",J235,0)</f>
        <v>0</v>
      </c>
      <c r="BJ235" s="15" t="s">
        <v>119</v>
      </c>
      <c r="BK235" s="175">
        <f>ROUND(I235*H235,2)</f>
        <v>77625</v>
      </c>
      <c r="BL235" s="15" t="s">
        <v>127</v>
      </c>
      <c r="BM235" s="174" t="s">
        <v>432</v>
      </c>
    </row>
    <row r="236" s="2" customFormat="1">
      <c r="A236" s="28"/>
      <c r="B236" s="29"/>
      <c r="C236" s="28"/>
      <c r="D236" s="176" t="s">
        <v>129</v>
      </c>
      <c r="E236" s="28"/>
      <c r="F236" s="177" t="s">
        <v>430</v>
      </c>
      <c r="G236" s="28"/>
      <c r="H236" s="28"/>
      <c r="I236" s="28"/>
      <c r="J236" s="28"/>
      <c r="K236" s="28"/>
      <c r="L236" s="29"/>
      <c r="M236" s="178"/>
      <c r="N236" s="179"/>
      <c r="O236" s="66"/>
      <c r="P236" s="66"/>
      <c r="Q236" s="66"/>
      <c r="R236" s="66"/>
      <c r="S236" s="66"/>
      <c r="T236" s="67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T236" s="15" t="s">
        <v>129</v>
      </c>
      <c r="AU236" s="15" t="s">
        <v>119</v>
      </c>
    </row>
    <row r="237" s="2" customFormat="1" ht="16.5" customHeight="1">
      <c r="A237" s="28"/>
      <c r="B237" s="161"/>
      <c r="C237" s="162" t="s">
        <v>433</v>
      </c>
      <c r="D237" s="162" t="s">
        <v>123</v>
      </c>
      <c r="E237" s="163" t="s">
        <v>434</v>
      </c>
      <c r="F237" s="164" t="s">
        <v>435</v>
      </c>
      <c r="G237" s="165" t="s">
        <v>416</v>
      </c>
      <c r="H237" s="166">
        <v>673</v>
      </c>
      <c r="I237" s="167">
        <v>194</v>
      </c>
      <c r="J237" s="167">
        <f>ROUND(I237*H237,2)</f>
        <v>130562</v>
      </c>
      <c r="K237" s="168"/>
      <c r="L237" s="169"/>
      <c r="M237" s="170" t="s">
        <v>1</v>
      </c>
      <c r="N237" s="171" t="s">
        <v>41</v>
      </c>
      <c r="O237" s="172">
        <v>0</v>
      </c>
      <c r="P237" s="172">
        <f>O237*H237</f>
        <v>0</v>
      </c>
      <c r="Q237" s="172">
        <v>0</v>
      </c>
      <c r="R237" s="172">
        <f>Q237*H237</f>
        <v>0</v>
      </c>
      <c r="S237" s="172">
        <v>0</v>
      </c>
      <c r="T237" s="173">
        <f>S237*H237</f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74" t="s">
        <v>127</v>
      </c>
      <c r="AT237" s="174" t="s">
        <v>123</v>
      </c>
      <c r="AU237" s="174" t="s">
        <v>119</v>
      </c>
      <c r="AY237" s="15" t="s">
        <v>120</v>
      </c>
      <c r="BE237" s="175">
        <f>IF(N237="základní",J237,0)</f>
        <v>0</v>
      </c>
      <c r="BF237" s="175">
        <f>IF(N237="snížená",J237,0)</f>
        <v>130562</v>
      </c>
      <c r="BG237" s="175">
        <f>IF(N237="zákl. přenesená",J237,0)</f>
        <v>0</v>
      </c>
      <c r="BH237" s="175">
        <f>IF(N237="sníž. přenesená",J237,0)</f>
        <v>0</v>
      </c>
      <c r="BI237" s="175">
        <f>IF(N237="nulová",J237,0)</f>
        <v>0</v>
      </c>
      <c r="BJ237" s="15" t="s">
        <v>119</v>
      </c>
      <c r="BK237" s="175">
        <f>ROUND(I237*H237,2)</f>
        <v>130562</v>
      </c>
      <c r="BL237" s="15" t="s">
        <v>127</v>
      </c>
      <c r="BM237" s="174" t="s">
        <v>436</v>
      </c>
    </row>
    <row r="238" s="2" customFormat="1">
      <c r="A238" s="28"/>
      <c r="B238" s="29"/>
      <c r="C238" s="28"/>
      <c r="D238" s="176" t="s">
        <v>129</v>
      </c>
      <c r="E238" s="28"/>
      <c r="F238" s="177" t="s">
        <v>437</v>
      </c>
      <c r="G238" s="28"/>
      <c r="H238" s="28"/>
      <c r="I238" s="28"/>
      <c r="J238" s="28"/>
      <c r="K238" s="28"/>
      <c r="L238" s="29"/>
      <c r="M238" s="178"/>
      <c r="N238" s="179"/>
      <c r="O238" s="66"/>
      <c r="P238" s="66"/>
      <c r="Q238" s="66"/>
      <c r="R238" s="66"/>
      <c r="S238" s="66"/>
      <c r="T238" s="67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T238" s="15" t="s">
        <v>129</v>
      </c>
      <c r="AU238" s="15" t="s">
        <v>119</v>
      </c>
    </row>
    <row r="239" s="2" customFormat="1" ht="16.5" customHeight="1">
      <c r="A239" s="28"/>
      <c r="B239" s="161"/>
      <c r="C239" s="162" t="s">
        <v>438</v>
      </c>
      <c r="D239" s="162" t="s">
        <v>123</v>
      </c>
      <c r="E239" s="163" t="s">
        <v>439</v>
      </c>
      <c r="F239" s="164" t="s">
        <v>440</v>
      </c>
      <c r="G239" s="165" t="s">
        <v>275</v>
      </c>
      <c r="H239" s="166">
        <v>1</v>
      </c>
      <c r="I239" s="167">
        <v>84000</v>
      </c>
      <c r="J239" s="167">
        <f>ROUND(I239*H239,2)</f>
        <v>84000</v>
      </c>
      <c r="K239" s="168"/>
      <c r="L239" s="169"/>
      <c r="M239" s="170" t="s">
        <v>1</v>
      </c>
      <c r="N239" s="171" t="s">
        <v>41</v>
      </c>
      <c r="O239" s="172">
        <v>0</v>
      </c>
      <c r="P239" s="172">
        <f>O239*H239</f>
        <v>0</v>
      </c>
      <c r="Q239" s="172">
        <v>0</v>
      </c>
      <c r="R239" s="172">
        <f>Q239*H239</f>
        <v>0</v>
      </c>
      <c r="S239" s="172">
        <v>0</v>
      </c>
      <c r="T239" s="173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74" t="s">
        <v>127</v>
      </c>
      <c r="AT239" s="174" t="s">
        <v>123</v>
      </c>
      <c r="AU239" s="174" t="s">
        <v>119</v>
      </c>
      <c r="AY239" s="15" t="s">
        <v>120</v>
      </c>
      <c r="BE239" s="175">
        <f>IF(N239="základní",J239,0)</f>
        <v>0</v>
      </c>
      <c r="BF239" s="175">
        <f>IF(N239="snížená",J239,0)</f>
        <v>84000</v>
      </c>
      <c r="BG239" s="175">
        <f>IF(N239="zákl. přenesená",J239,0)</f>
        <v>0</v>
      </c>
      <c r="BH239" s="175">
        <f>IF(N239="sníž. přenesená",J239,0)</f>
        <v>0</v>
      </c>
      <c r="BI239" s="175">
        <f>IF(N239="nulová",J239,0)</f>
        <v>0</v>
      </c>
      <c r="BJ239" s="15" t="s">
        <v>119</v>
      </c>
      <c r="BK239" s="175">
        <f>ROUND(I239*H239,2)</f>
        <v>84000</v>
      </c>
      <c r="BL239" s="15" t="s">
        <v>127</v>
      </c>
      <c r="BM239" s="174" t="s">
        <v>441</v>
      </c>
    </row>
    <row r="240" s="2" customFormat="1">
      <c r="A240" s="28"/>
      <c r="B240" s="29"/>
      <c r="C240" s="28"/>
      <c r="D240" s="176" t="s">
        <v>129</v>
      </c>
      <c r="E240" s="28"/>
      <c r="F240" s="177" t="s">
        <v>440</v>
      </c>
      <c r="G240" s="28"/>
      <c r="H240" s="28"/>
      <c r="I240" s="28"/>
      <c r="J240" s="28"/>
      <c r="K240" s="28"/>
      <c r="L240" s="29"/>
      <c r="M240" s="189"/>
      <c r="N240" s="190"/>
      <c r="O240" s="191"/>
      <c r="P240" s="191"/>
      <c r="Q240" s="191"/>
      <c r="R240" s="191"/>
      <c r="S240" s="191"/>
      <c r="T240" s="192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T240" s="15" t="s">
        <v>129</v>
      </c>
      <c r="AU240" s="15" t="s">
        <v>119</v>
      </c>
    </row>
    <row r="241" s="2" customFormat="1" ht="6.96" customHeight="1">
      <c r="A241" s="28"/>
      <c r="B241" s="49"/>
      <c r="C241" s="50"/>
      <c r="D241" s="50"/>
      <c r="E241" s="50"/>
      <c r="F241" s="50"/>
      <c r="G241" s="50"/>
      <c r="H241" s="50"/>
      <c r="I241" s="50"/>
      <c r="J241" s="50"/>
      <c r="K241" s="50"/>
      <c r="L241" s="29"/>
      <c r="M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</row>
  </sheetData>
  <autoFilter ref="C123:K24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Widomski</dc:creator>
  <cp:lastModifiedBy>Tomáš Widomski</cp:lastModifiedBy>
  <dcterms:created xsi:type="dcterms:W3CDTF">2023-09-30T10:49:57Z</dcterms:created>
  <dcterms:modified xsi:type="dcterms:W3CDTF">2023-09-30T10:49:58Z</dcterms:modified>
</cp:coreProperties>
</file>